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9735" tabRatio="570"/>
  </bookViews>
  <sheets>
    <sheet name="1. PRODUCCIÓN METÁLICA" sheetId="35" r:id="rId1"/>
    <sheet name="2. PRODUCCIÓN EMPRESAS" sheetId="25" r:id="rId2"/>
    <sheet name="3. PRODUCCIÓN REGIONES" sheetId="10" r:id="rId3"/>
    <sheet name="03.1 EXPORTACIONES MINERAS" sheetId="3" state="hidden" r:id="rId4"/>
    <sheet name="08.5 RECAUDACION TRIB" sheetId="33" state="hidden" r:id="rId5"/>
    <sheet name="SALDO IED por SECTOR" sheetId="32" state="hidden" r:id="rId6"/>
    <sheet name="4. NO METÁLICA" sheetId="34" r:id="rId7"/>
    <sheet name="5. MACROECONÓMICAS" sheetId="36" r:id="rId8"/>
    <sheet name="6. EXPORTACIONES" sheetId="37" r:id="rId9"/>
    <sheet name="6.1 EXPORTACIONES PART" sheetId="38" r:id="rId10"/>
    <sheet name="6.2 EXPORT PRODUCTOS" sheetId="39" r:id="rId11"/>
    <sheet name="7. INVERSIONES" sheetId="40" r:id="rId12"/>
    <sheet name="8. INVERSIONES TIPO" sheetId="41" r:id="rId13"/>
    <sheet name="9. INVERSIONES RUBRO" sheetId="42" r:id="rId14"/>
    <sheet name="10. EMPLEO" sheetId="43" r:id="rId15"/>
    <sheet name="11. TRANSFERENCIAS" sheetId="44" r:id="rId16"/>
    <sheet name="12. TRANSFERENCIAS 2" sheetId="45" r:id="rId17"/>
    <sheet name="13. CATASTRO ACTIVIDAD" sheetId="46" r:id="rId18"/>
    <sheet name="13.1 ACTIVIDAD MINERA" sheetId="47" r:id="rId19"/>
    <sheet name="14. RECAUDACIÓN" sheetId="48" r:id="rId20"/>
  </sheets>
  <calcPr calcId="145621"/>
</workbook>
</file>

<file path=xl/calcChain.xml><?xml version="1.0" encoding="utf-8"?>
<calcChain xmlns="http://schemas.openxmlformats.org/spreadsheetml/2006/main">
  <c r="K5" i="44" l="1"/>
  <c r="K6" i="44"/>
  <c r="K7" i="44"/>
  <c r="K8" i="44"/>
  <c r="K9" i="44"/>
  <c r="K10" i="44"/>
  <c r="K11" i="44"/>
  <c r="K31" i="44" s="1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H90" i="42" l="1"/>
  <c r="H89" i="42"/>
  <c r="H88" i="42"/>
  <c r="H87" i="42"/>
  <c r="H86" i="42"/>
  <c r="H85" i="42"/>
  <c r="H84" i="42"/>
  <c r="H83" i="42"/>
  <c r="H82" i="42"/>
  <c r="H81" i="42"/>
  <c r="H80" i="42"/>
  <c r="H79" i="42"/>
  <c r="H78" i="42"/>
  <c r="H77" i="42"/>
  <c r="H76" i="42"/>
  <c r="H75" i="42"/>
  <c r="H74" i="42"/>
  <c r="H73" i="42"/>
  <c r="H72" i="42"/>
  <c r="H71" i="42"/>
  <c r="H70" i="42"/>
  <c r="H69" i="42"/>
  <c r="H68" i="42"/>
  <c r="H67" i="42"/>
  <c r="H66" i="42"/>
  <c r="H65" i="42"/>
  <c r="H64" i="42"/>
  <c r="H63" i="42"/>
  <c r="H62" i="42"/>
  <c r="H61" i="42"/>
  <c r="H60" i="42"/>
  <c r="H59" i="42"/>
  <c r="H58" i="42"/>
  <c r="H57" i="42"/>
  <c r="H56" i="42"/>
  <c r="H55" i="42"/>
  <c r="H54" i="42"/>
  <c r="H53" i="42"/>
  <c r="H52" i="42"/>
  <c r="H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I14" i="40"/>
  <c r="H14" i="40"/>
  <c r="G14" i="40"/>
  <c r="F14" i="40"/>
  <c r="E14" i="40"/>
  <c r="D14" i="40"/>
  <c r="C14" i="40"/>
  <c r="B14" i="40"/>
  <c r="B6" i="39"/>
  <c r="B16" i="39"/>
  <c r="B15" i="39"/>
  <c r="B14" i="39"/>
  <c r="B13" i="39"/>
  <c r="B12" i="39"/>
  <c r="B11" i="39"/>
  <c r="B10" i="39"/>
  <c r="B9" i="39"/>
  <c r="B8" i="39"/>
  <c r="B21" i="39"/>
  <c r="B20" i="39"/>
  <c r="B19" i="39"/>
  <c r="A21" i="39"/>
  <c r="A20" i="39"/>
  <c r="A19" i="39"/>
  <c r="B23" i="39"/>
  <c r="B45" i="39"/>
  <c r="D31" i="47"/>
  <c r="E31" i="47" s="1"/>
  <c r="C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C13" i="47"/>
  <c r="D13" i="47" s="1"/>
  <c r="A13" i="47"/>
  <c r="D11" i="47"/>
  <c r="D10" i="47"/>
  <c r="D9" i="47"/>
  <c r="D8" i="47"/>
  <c r="D7" i="47"/>
  <c r="D6" i="47"/>
  <c r="D5" i="47"/>
  <c r="N74" i="43"/>
  <c r="N73" i="43"/>
  <c r="N72" i="43"/>
  <c r="N71" i="43"/>
  <c r="N70" i="43"/>
  <c r="N69" i="43"/>
  <c r="H32" i="43"/>
  <c r="G32" i="43"/>
  <c r="H23" i="43" s="1"/>
  <c r="D32" i="43"/>
  <c r="C32" i="43"/>
  <c r="B32" i="43"/>
  <c r="H16" i="43" l="1"/>
  <c r="H9" i="43"/>
  <c r="H10" i="43"/>
  <c r="H18" i="43"/>
  <c r="H26" i="43"/>
  <c r="H25" i="43"/>
  <c r="H27" i="43"/>
  <c r="H8" i="43"/>
  <c r="H24" i="43"/>
  <c r="H17" i="43"/>
  <c r="H11" i="43"/>
  <c r="H19" i="43"/>
  <c r="H12" i="43"/>
  <c r="H20" i="43"/>
  <c r="H28" i="43"/>
  <c r="H13" i="43"/>
  <c r="H21" i="43"/>
  <c r="H6" i="43"/>
  <c r="H14" i="43"/>
  <c r="H22" i="43"/>
  <c r="H7" i="43"/>
  <c r="H15" i="43"/>
  <c r="G90" i="42" l="1"/>
  <c r="D90" i="42"/>
  <c r="C90" i="42"/>
  <c r="B90" i="42"/>
  <c r="G89" i="42"/>
  <c r="D89" i="42"/>
  <c r="G88" i="42"/>
  <c r="D88" i="42"/>
  <c r="G87" i="42"/>
  <c r="G86" i="42"/>
  <c r="D86" i="42"/>
  <c r="G85" i="42"/>
  <c r="D85" i="42"/>
  <c r="G83" i="42"/>
  <c r="G82" i="42"/>
  <c r="D82" i="42"/>
  <c r="G81" i="42"/>
  <c r="D81" i="42"/>
  <c r="G80" i="42"/>
  <c r="D80" i="42"/>
  <c r="G79" i="42"/>
  <c r="D79" i="42"/>
  <c r="G78" i="42"/>
  <c r="C78" i="42"/>
  <c r="D78" i="42" s="1"/>
  <c r="B78" i="42"/>
  <c r="G77" i="42"/>
  <c r="D77" i="42"/>
  <c r="G76" i="42"/>
  <c r="D76" i="42"/>
  <c r="G75" i="42"/>
  <c r="D75" i="42"/>
  <c r="G74" i="42"/>
  <c r="D74" i="42"/>
  <c r="G73" i="42"/>
  <c r="D73" i="42"/>
  <c r="G72" i="42"/>
  <c r="D72" i="42"/>
  <c r="G71" i="42"/>
  <c r="D71" i="42"/>
  <c r="G70" i="42"/>
  <c r="D70" i="42"/>
  <c r="G69" i="42"/>
  <c r="G68" i="42"/>
  <c r="G67" i="42"/>
  <c r="D67" i="42"/>
  <c r="G66" i="42"/>
  <c r="C66" i="42"/>
  <c r="D66" i="42" s="1"/>
  <c r="B66" i="42"/>
  <c r="G65" i="42"/>
  <c r="D65" i="42"/>
  <c r="G64" i="42"/>
  <c r="D64" i="42"/>
  <c r="G63" i="42"/>
  <c r="D63" i="42"/>
  <c r="G62" i="42"/>
  <c r="D62" i="42"/>
  <c r="G61" i="42"/>
  <c r="G60" i="42"/>
  <c r="D60" i="42"/>
  <c r="G59" i="42"/>
  <c r="D59" i="42"/>
  <c r="G58" i="42"/>
  <c r="D58" i="42"/>
  <c r="G57" i="42"/>
  <c r="G56" i="42"/>
  <c r="D56" i="42"/>
  <c r="G55" i="42"/>
  <c r="D55" i="42"/>
  <c r="G54" i="42"/>
  <c r="C54" i="42"/>
  <c r="D54" i="42" s="1"/>
  <c r="B54" i="42"/>
  <c r="G53" i="42"/>
  <c r="D53" i="42"/>
  <c r="G52" i="42"/>
  <c r="D52" i="42"/>
  <c r="G51" i="42"/>
  <c r="D51" i="42"/>
  <c r="G50" i="42"/>
  <c r="D50" i="42"/>
  <c r="G49" i="42"/>
  <c r="D49" i="42"/>
  <c r="G48" i="42"/>
  <c r="D48" i="42"/>
  <c r="G47" i="42"/>
  <c r="G46" i="42"/>
  <c r="D46" i="42"/>
  <c r="G45" i="42"/>
  <c r="D45" i="42"/>
  <c r="G44" i="42"/>
  <c r="D44" i="42"/>
  <c r="G43" i="42"/>
  <c r="D43" i="42"/>
  <c r="G42" i="42"/>
  <c r="D42" i="42"/>
  <c r="C42" i="42"/>
  <c r="B42" i="42"/>
  <c r="G41" i="42"/>
  <c r="G40" i="42"/>
  <c r="D40" i="42"/>
  <c r="G39" i="42"/>
  <c r="D39" i="42"/>
  <c r="G38" i="42"/>
  <c r="D38" i="42"/>
  <c r="G37" i="42"/>
  <c r="G36" i="42"/>
  <c r="D36" i="42"/>
  <c r="G35" i="42"/>
  <c r="D35" i="42"/>
  <c r="G34" i="42"/>
  <c r="D34" i="42"/>
  <c r="G33" i="42"/>
  <c r="D33" i="42"/>
  <c r="G32" i="42"/>
  <c r="D32" i="42"/>
  <c r="G31" i="42"/>
  <c r="D31" i="42"/>
  <c r="G30" i="42"/>
  <c r="D30" i="42"/>
  <c r="C30" i="42"/>
  <c r="B30" i="42"/>
  <c r="G29" i="42"/>
  <c r="D29" i="42"/>
  <c r="G28" i="42"/>
  <c r="D28" i="42"/>
  <c r="G27" i="42"/>
  <c r="G26" i="42"/>
  <c r="D26" i="42"/>
  <c r="G25" i="42"/>
  <c r="D25" i="42"/>
  <c r="G24" i="42"/>
  <c r="D24" i="42"/>
  <c r="G23" i="42"/>
  <c r="G22" i="42"/>
  <c r="D22" i="42"/>
  <c r="G21" i="42"/>
  <c r="D21" i="42"/>
  <c r="G20" i="42"/>
  <c r="D20" i="42"/>
  <c r="G19" i="42"/>
  <c r="D19" i="42"/>
  <c r="G18" i="42"/>
  <c r="C18" i="42"/>
  <c r="B18" i="42"/>
  <c r="D18" i="42" s="1"/>
  <c r="G17" i="42"/>
  <c r="D17" i="42"/>
  <c r="G14" i="42"/>
  <c r="G13" i="42"/>
  <c r="G12" i="42"/>
  <c r="G11" i="42"/>
  <c r="G10" i="42"/>
  <c r="D10" i="42"/>
  <c r="G9" i="42"/>
  <c r="D9" i="42"/>
  <c r="G8" i="42"/>
  <c r="D8" i="42"/>
  <c r="G7" i="42"/>
  <c r="D7" i="42"/>
  <c r="E5" i="42"/>
  <c r="I88" i="41"/>
  <c r="I86" i="41"/>
  <c r="I85" i="41"/>
  <c r="I84" i="41"/>
  <c r="I83" i="41"/>
  <c r="I82" i="41"/>
  <c r="I81" i="41"/>
  <c r="I80" i="41"/>
  <c r="I79" i="41"/>
  <c r="I78" i="41"/>
  <c r="I77" i="41"/>
  <c r="I76" i="41"/>
  <c r="I75" i="41"/>
  <c r="I74" i="41"/>
  <c r="I73" i="41"/>
  <c r="I72" i="41"/>
  <c r="I71" i="41"/>
  <c r="I70" i="41"/>
  <c r="I69" i="41"/>
  <c r="I68" i="41"/>
  <c r="I67" i="41"/>
  <c r="I66" i="41"/>
  <c r="I65" i="41"/>
  <c r="I64" i="41"/>
  <c r="I63" i="41"/>
  <c r="I62" i="41"/>
  <c r="I61" i="41"/>
  <c r="I60" i="41"/>
  <c r="I59" i="41"/>
  <c r="I58" i="41"/>
  <c r="I57" i="41"/>
  <c r="I56" i="41"/>
  <c r="I55" i="41"/>
  <c r="I54" i="41"/>
  <c r="I53" i="41"/>
  <c r="I52" i="41"/>
  <c r="I51" i="41"/>
  <c r="I50" i="41"/>
  <c r="I49" i="41"/>
  <c r="I48" i="41"/>
  <c r="I47" i="41"/>
  <c r="I46" i="41"/>
  <c r="I45" i="41"/>
  <c r="I44" i="41"/>
  <c r="I43" i="41"/>
  <c r="I42" i="41"/>
  <c r="I41" i="41"/>
  <c r="I40" i="41"/>
  <c r="I39" i="41"/>
  <c r="I38" i="41"/>
  <c r="I37" i="41"/>
  <c r="F35" i="41"/>
  <c r="H88" i="41"/>
  <c r="E88" i="41"/>
  <c r="G87" i="41"/>
  <c r="I87" i="41" s="1"/>
  <c r="F87" i="41"/>
  <c r="D87" i="41"/>
  <c r="C87" i="41"/>
  <c r="H86" i="41"/>
  <c r="E86" i="41"/>
  <c r="H85" i="41"/>
  <c r="E85" i="41"/>
  <c r="H84" i="41"/>
  <c r="E84" i="41"/>
  <c r="H83" i="41"/>
  <c r="E83" i="41"/>
  <c r="H82" i="41"/>
  <c r="E82" i="41"/>
  <c r="H81" i="41"/>
  <c r="E81" i="41"/>
  <c r="H80" i="41"/>
  <c r="E80" i="41"/>
  <c r="H79" i="41"/>
  <c r="E79" i="41"/>
  <c r="H78" i="41"/>
  <c r="E78" i="41"/>
  <c r="H77" i="41"/>
  <c r="E77" i="41"/>
  <c r="H76" i="41"/>
  <c r="E76" i="41"/>
  <c r="H75" i="41"/>
  <c r="E75" i="41"/>
  <c r="H74" i="41"/>
  <c r="E74" i="41"/>
  <c r="H73" i="41"/>
  <c r="E73" i="41"/>
  <c r="H72" i="41"/>
  <c r="E72" i="41"/>
  <c r="H71" i="41"/>
  <c r="E71" i="41"/>
  <c r="H70" i="41"/>
  <c r="E70" i="41"/>
  <c r="H69" i="41"/>
  <c r="E69" i="41"/>
  <c r="H68" i="41"/>
  <c r="E68" i="41"/>
  <c r="H67" i="41"/>
  <c r="E67" i="41"/>
  <c r="H66" i="41"/>
  <c r="E66" i="41"/>
  <c r="H65" i="41"/>
  <c r="E65" i="41"/>
  <c r="H64" i="41"/>
  <c r="E64" i="41"/>
  <c r="H63" i="41"/>
  <c r="E63" i="41"/>
  <c r="H62" i="41"/>
  <c r="E62" i="41"/>
  <c r="H61" i="41"/>
  <c r="E61" i="41"/>
  <c r="H60" i="41"/>
  <c r="E60" i="41"/>
  <c r="H59" i="41"/>
  <c r="E59" i="41"/>
  <c r="H58" i="41"/>
  <c r="E58" i="41"/>
  <c r="H57" i="41"/>
  <c r="E57" i="41"/>
  <c r="H56" i="41"/>
  <c r="E56" i="41"/>
  <c r="H55" i="41"/>
  <c r="E55" i="41"/>
  <c r="H54" i="41"/>
  <c r="E54" i="41"/>
  <c r="H53" i="41"/>
  <c r="E53" i="41"/>
  <c r="H52" i="41"/>
  <c r="E52" i="41"/>
  <c r="H51" i="41"/>
  <c r="E51" i="41"/>
  <c r="H50" i="41"/>
  <c r="E50" i="41"/>
  <c r="H49" i="41"/>
  <c r="E49" i="41"/>
  <c r="H48" i="41"/>
  <c r="E48" i="41"/>
  <c r="H47" i="41"/>
  <c r="E47" i="41"/>
  <c r="H46" i="41"/>
  <c r="E46" i="41"/>
  <c r="H45" i="41"/>
  <c r="H44" i="41"/>
  <c r="E44" i="41"/>
  <c r="H43" i="41"/>
  <c r="E43" i="41"/>
  <c r="H42" i="41"/>
  <c r="E42" i="41"/>
  <c r="H41" i="41"/>
  <c r="E41" i="41"/>
  <c r="H40" i="41"/>
  <c r="E40" i="41"/>
  <c r="H39" i="41"/>
  <c r="E39" i="41"/>
  <c r="H38" i="41"/>
  <c r="E38" i="41"/>
  <c r="H37" i="41"/>
  <c r="E37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F5" i="41"/>
  <c r="E87" i="41" l="1"/>
  <c r="H87" i="41"/>
  <c r="I27" i="40" l="1"/>
  <c r="I28" i="40" s="1"/>
  <c r="H27" i="40"/>
  <c r="H28" i="40" s="1"/>
  <c r="G27" i="40"/>
  <c r="G28" i="40" s="1"/>
  <c r="F27" i="40"/>
  <c r="F28" i="40" s="1"/>
  <c r="E27" i="40"/>
  <c r="E28" i="40" s="1"/>
  <c r="D27" i="40"/>
  <c r="D28" i="40" s="1"/>
  <c r="C27" i="40"/>
  <c r="C28" i="40" s="1"/>
  <c r="B27" i="40"/>
  <c r="B28" i="40" s="1"/>
  <c r="F45" i="39"/>
  <c r="F19" i="39"/>
  <c r="B42" i="39"/>
  <c r="C42" i="39" s="1"/>
  <c r="B41" i="39"/>
  <c r="C41" i="39" s="1"/>
  <c r="B38" i="39"/>
  <c r="B37" i="39"/>
  <c r="C37" i="39" s="1"/>
  <c r="B34" i="39"/>
  <c r="C34" i="39" s="1"/>
  <c r="L26" i="38"/>
  <c r="M26" i="38" s="1"/>
  <c r="K26" i="38"/>
  <c r="J26" i="38"/>
  <c r="I26" i="38"/>
  <c r="H26" i="38"/>
  <c r="G26" i="38"/>
  <c r="F26" i="38"/>
  <c r="E26" i="38"/>
  <c r="D26" i="38"/>
  <c r="C26" i="38"/>
  <c r="B26" i="38"/>
  <c r="M24" i="38"/>
  <c r="L24" i="38"/>
  <c r="N20" i="38" s="1"/>
  <c r="K24" i="38"/>
  <c r="J24" i="38"/>
  <c r="I24" i="38"/>
  <c r="H24" i="38"/>
  <c r="G24" i="38"/>
  <c r="F24" i="38"/>
  <c r="E24" i="38"/>
  <c r="N21" i="38"/>
  <c r="M21" i="38"/>
  <c r="M20" i="38"/>
  <c r="N19" i="38"/>
  <c r="M19" i="38"/>
  <c r="N18" i="38"/>
  <c r="M18" i="38"/>
  <c r="N17" i="38"/>
  <c r="M17" i="38"/>
  <c r="M16" i="38"/>
  <c r="N15" i="38"/>
  <c r="M15" i="38"/>
  <c r="N14" i="38"/>
  <c r="M14" i="38"/>
  <c r="M13" i="38"/>
  <c r="N12" i="38"/>
  <c r="M12" i="38"/>
  <c r="N11" i="38"/>
  <c r="M11" i="38"/>
  <c r="N10" i="38"/>
  <c r="M10" i="38"/>
  <c r="M9" i="38"/>
  <c r="I70" i="37"/>
  <c r="H70" i="37"/>
  <c r="G70" i="37"/>
  <c r="F70" i="37"/>
  <c r="E70" i="37"/>
  <c r="D70" i="37"/>
  <c r="C70" i="37"/>
  <c r="B70" i="37"/>
  <c r="K27" i="37"/>
  <c r="J27" i="37"/>
  <c r="I27" i="37"/>
  <c r="H27" i="37"/>
  <c r="G27" i="37"/>
  <c r="F27" i="37"/>
  <c r="E27" i="37"/>
  <c r="D27" i="37"/>
  <c r="C27" i="37"/>
  <c r="B27" i="37"/>
  <c r="I59" i="36"/>
  <c r="H59" i="36"/>
  <c r="I27" i="36"/>
  <c r="I26" i="36"/>
  <c r="I25" i="36"/>
  <c r="I24" i="36"/>
  <c r="I23" i="36"/>
  <c r="I22" i="36"/>
  <c r="I21" i="36"/>
  <c r="I20" i="36"/>
  <c r="I8" i="36"/>
  <c r="I7" i="36"/>
  <c r="I6" i="36"/>
  <c r="C38" i="39" l="1"/>
  <c r="B35" i="39"/>
  <c r="C35" i="39" s="1"/>
  <c r="B39" i="39"/>
  <c r="C39" i="39" s="1"/>
  <c r="B36" i="39"/>
  <c r="C36" i="39" s="1"/>
  <c r="B40" i="39"/>
  <c r="C40" i="39" s="1"/>
  <c r="C19" i="39"/>
  <c r="N13" i="38"/>
  <c r="N9" i="38"/>
  <c r="N16" i="38"/>
  <c r="C15" i="39" l="1"/>
  <c r="C9" i="39"/>
  <c r="C11" i="39"/>
  <c r="C21" i="39"/>
  <c r="C14" i="39"/>
  <c r="C10" i="39"/>
  <c r="C16" i="39"/>
  <c r="C20" i="39"/>
  <c r="C12" i="39"/>
  <c r="C13" i="39"/>
  <c r="C8" i="39"/>
  <c r="C6" i="39"/>
  <c r="N26" i="38"/>
  <c r="O12" i="38"/>
  <c r="O13" i="38" s="1"/>
  <c r="E5" i="34" l="1"/>
  <c r="E4" i="10"/>
  <c r="E4" i="25"/>
  <c r="I37" i="35" l="1"/>
  <c r="H37" i="35"/>
  <c r="G37" i="35"/>
  <c r="F37" i="35"/>
  <c r="E37" i="35"/>
  <c r="D37" i="35"/>
  <c r="C37" i="35"/>
  <c r="B37" i="35"/>
  <c r="I38" i="35"/>
  <c r="I39" i="35" s="1"/>
  <c r="H38" i="35"/>
  <c r="G38" i="35"/>
  <c r="G39" i="35" s="1"/>
  <c r="F38" i="35"/>
  <c r="F39" i="35" s="1"/>
  <c r="E38" i="35"/>
  <c r="E39" i="35" s="1"/>
  <c r="D38" i="35"/>
  <c r="C38" i="35"/>
  <c r="B38" i="35"/>
  <c r="B39" i="35" s="1"/>
  <c r="I34" i="35"/>
  <c r="H34" i="35"/>
  <c r="G34" i="35"/>
  <c r="F34" i="35"/>
  <c r="E34" i="35"/>
  <c r="D34" i="35"/>
  <c r="C34" i="35"/>
  <c r="B34" i="35"/>
  <c r="I29" i="35"/>
  <c r="H29" i="35"/>
  <c r="G29" i="35"/>
  <c r="F29" i="35"/>
  <c r="E29" i="35"/>
  <c r="D29" i="35"/>
  <c r="C29" i="35"/>
  <c r="B29" i="35"/>
  <c r="I24" i="35"/>
  <c r="H24" i="35"/>
  <c r="G24" i="35"/>
  <c r="F24" i="35"/>
  <c r="E24" i="35"/>
  <c r="D24" i="35"/>
  <c r="C24" i="35"/>
  <c r="B24" i="35"/>
  <c r="I15" i="35"/>
  <c r="H15" i="35"/>
  <c r="G15" i="35"/>
  <c r="F15" i="35"/>
  <c r="E15" i="35"/>
  <c r="D15" i="35"/>
  <c r="C15" i="35"/>
  <c r="B15" i="35"/>
  <c r="D39" i="35" l="1"/>
  <c r="H39" i="35"/>
  <c r="C39" i="35"/>
  <c r="D42" i="34"/>
  <c r="D41" i="34"/>
  <c r="B40" i="34"/>
  <c r="C40" i="34" l="1"/>
  <c r="D40" i="34" s="1"/>
  <c r="G42" i="34" l="1"/>
  <c r="G41" i="34"/>
  <c r="G39" i="34"/>
  <c r="G38" i="34"/>
  <c r="G37" i="34"/>
  <c r="G36" i="34"/>
  <c r="G35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C7" i="34"/>
  <c r="B7" i="34"/>
  <c r="D37" i="34"/>
  <c r="D35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F40" i="34"/>
  <c r="H42" i="34" s="1"/>
  <c r="E40" i="34"/>
  <c r="F7" i="34"/>
  <c r="H36" i="34" s="1"/>
  <c r="E7" i="34"/>
  <c r="H41" i="34" l="1"/>
  <c r="G40" i="34"/>
  <c r="H43" i="34"/>
  <c r="H40" i="34"/>
  <c r="H33" i="34"/>
  <c r="H13" i="34"/>
  <c r="H34" i="34"/>
  <c r="H17" i="34"/>
  <c r="H37" i="34"/>
  <c r="H18" i="34"/>
  <c r="H21" i="34"/>
  <c r="H25" i="34"/>
  <c r="H26" i="34"/>
  <c r="H9" i="34"/>
  <c r="H29" i="34"/>
  <c r="H10" i="34"/>
  <c r="H14" i="34"/>
  <c r="H22" i="34"/>
  <c r="H30" i="34"/>
  <c r="H38" i="34"/>
  <c r="G7" i="34"/>
  <c r="H7" i="34"/>
  <c r="H15" i="34"/>
  <c r="H23" i="34"/>
  <c r="H31" i="34"/>
  <c r="H39" i="34"/>
  <c r="H8" i="34"/>
  <c r="H16" i="34"/>
  <c r="H24" i="34"/>
  <c r="H32" i="34"/>
  <c r="H11" i="34"/>
  <c r="H19" i="34"/>
  <c r="H27" i="34"/>
  <c r="H35" i="34"/>
  <c r="H12" i="34"/>
  <c r="H20" i="34"/>
  <c r="H28" i="34"/>
  <c r="D7" i="34"/>
  <c r="C66" i="3" l="1"/>
  <c r="C67" i="3"/>
  <c r="C68" i="3"/>
  <c r="C69" i="3"/>
  <c r="H84" i="33" l="1"/>
  <c r="H83" i="33"/>
  <c r="AB8" i="3" l="1"/>
  <c r="AB9" i="3"/>
  <c r="AB10" i="3"/>
  <c r="AB12" i="3"/>
  <c r="AB13" i="3"/>
  <c r="AB14" i="3"/>
  <c r="H82" i="33" l="1"/>
  <c r="AB32" i="3"/>
  <c r="H81" i="33" l="1"/>
  <c r="AA50" i="3" l="1"/>
  <c r="H80" i="33" l="1"/>
  <c r="H79" i="33" l="1"/>
  <c r="H77" i="33" l="1"/>
  <c r="H78" i="33"/>
  <c r="M69" i="3" l="1"/>
  <c r="M68" i="3"/>
  <c r="M67" i="3"/>
  <c r="M66" i="3"/>
  <c r="M65" i="3"/>
  <c r="M64" i="3"/>
  <c r="M63" i="3"/>
  <c r="M62" i="3"/>
  <c r="M58" i="3"/>
  <c r="M57" i="3"/>
  <c r="M56" i="3"/>
  <c r="M55" i="3"/>
  <c r="M54" i="3"/>
  <c r="M53" i="3"/>
  <c r="M52" i="3"/>
  <c r="M51" i="3"/>
  <c r="M50" i="3"/>
  <c r="M42" i="3"/>
  <c r="M59" i="3" l="1"/>
  <c r="G89" i="33" l="1"/>
  <c r="F89" i="33"/>
  <c r="E89" i="33"/>
  <c r="D89" i="33"/>
  <c r="H89" i="33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D59" i="3" l="1"/>
  <c r="E59" i="3"/>
  <c r="G76" i="33"/>
  <c r="F76" i="33"/>
  <c r="E76" i="33"/>
  <c r="H75" i="33"/>
  <c r="D76" i="33"/>
  <c r="F55" i="3" l="1"/>
  <c r="F56" i="3"/>
  <c r="H74" i="33" l="1"/>
  <c r="H72" i="33" l="1"/>
  <c r="H73" i="33" l="1"/>
  <c r="H71" i="33" l="1"/>
  <c r="H70" i="33" l="1"/>
  <c r="AA68" i="3" l="1"/>
  <c r="Z68" i="3"/>
  <c r="R68" i="3"/>
  <c r="Q68" i="3"/>
  <c r="P68" i="3"/>
  <c r="O68" i="3"/>
  <c r="N68" i="3"/>
  <c r="L68" i="3"/>
  <c r="K68" i="3"/>
  <c r="J68" i="3"/>
  <c r="I68" i="3"/>
  <c r="H68" i="3"/>
  <c r="G68" i="3"/>
  <c r="F68" i="3"/>
  <c r="H69" i="33" l="1"/>
  <c r="H68" i="33" l="1"/>
  <c r="H67" i="33"/>
  <c r="H66" i="33"/>
  <c r="H65" i="33"/>
  <c r="H64" i="33"/>
  <c r="AB40" i="3"/>
  <c r="AB38" i="3"/>
  <c r="AB37" i="3"/>
  <c r="AB36" i="3"/>
  <c r="AB30" i="3"/>
  <c r="AB29" i="3"/>
  <c r="AB28" i="3"/>
  <c r="AB34" i="3"/>
  <c r="AB33" i="3"/>
  <c r="AB26" i="3"/>
  <c r="AB25" i="3"/>
  <c r="AB24" i="3"/>
  <c r="AB22" i="3"/>
  <c r="AB21" i="3"/>
  <c r="AB20" i="3"/>
  <c r="AB18" i="3"/>
  <c r="AB17" i="3"/>
  <c r="AB16" i="3"/>
  <c r="H76" i="33" l="1"/>
  <c r="O42" i="3" l="1"/>
  <c r="N42" i="3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K69" i="3"/>
  <c r="J69" i="3"/>
  <c r="I69" i="3"/>
  <c r="H69" i="3"/>
  <c r="G69" i="3"/>
  <c r="F69" i="3"/>
  <c r="B69" i="3"/>
  <c r="Y68" i="3"/>
  <c r="X68" i="3"/>
  <c r="W68" i="3"/>
  <c r="V68" i="3"/>
  <c r="U68" i="3"/>
  <c r="T68" i="3"/>
  <c r="S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G67" i="3"/>
  <c r="F67" i="3"/>
  <c r="B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B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G65" i="3"/>
  <c r="F65" i="3"/>
  <c r="C65" i="3"/>
  <c r="B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K64" i="3"/>
  <c r="J64" i="3"/>
  <c r="I64" i="3"/>
  <c r="H64" i="3"/>
  <c r="G64" i="3"/>
  <c r="F64" i="3"/>
  <c r="C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K63" i="3"/>
  <c r="J63" i="3"/>
  <c r="I63" i="3"/>
  <c r="H63" i="3"/>
  <c r="G63" i="3"/>
  <c r="F63" i="3"/>
  <c r="C63" i="3"/>
  <c r="B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K62" i="3"/>
  <c r="J62" i="3"/>
  <c r="I62" i="3"/>
  <c r="H62" i="3"/>
  <c r="G62" i="3"/>
  <c r="F62" i="3"/>
  <c r="C62" i="3"/>
  <c r="B62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G58" i="3"/>
  <c r="F58" i="3"/>
  <c r="C58" i="3"/>
  <c r="B58" i="3"/>
  <c r="A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K57" i="3"/>
  <c r="J57" i="3"/>
  <c r="I57" i="3"/>
  <c r="H57" i="3"/>
  <c r="G57" i="3"/>
  <c r="F57" i="3"/>
  <c r="C57" i="3"/>
  <c r="B57" i="3"/>
  <c r="A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C56" i="3"/>
  <c r="B56" i="3"/>
  <c r="A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C55" i="3"/>
  <c r="B55" i="3"/>
  <c r="A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K54" i="3"/>
  <c r="J54" i="3"/>
  <c r="I54" i="3"/>
  <c r="H54" i="3"/>
  <c r="G54" i="3"/>
  <c r="F54" i="3"/>
  <c r="C54" i="3"/>
  <c r="B54" i="3"/>
  <c r="A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K53" i="3"/>
  <c r="J53" i="3"/>
  <c r="I53" i="3"/>
  <c r="H53" i="3"/>
  <c r="G53" i="3"/>
  <c r="F53" i="3"/>
  <c r="C53" i="3"/>
  <c r="B53" i="3"/>
  <c r="A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H52" i="3"/>
  <c r="G52" i="3"/>
  <c r="F52" i="3"/>
  <c r="C52" i="3"/>
  <c r="B52" i="3"/>
  <c r="A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C51" i="3"/>
  <c r="B51" i="3"/>
  <c r="A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K50" i="3"/>
  <c r="J50" i="3"/>
  <c r="I50" i="3"/>
  <c r="H50" i="3"/>
  <c r="G50" i="3"/>
  <c r="F50" i="3"/>
  <c r="C50" i="3"/>
  <c r="B50" i="3"/>
  <c r="A50" i="3"/>
  <c r="X42" i="3"/>
  <c r="W59" i="3" l="1"/>
  <c r="X59" i="3"/>
  <c r="Y59" i="3"/>
  <c r="G59" i="3"/>
  <c r="U59" i="3"/>
  <c r="Q59" i="3"/>
  <c r="K59" i="3"/>
  <c r="V59" i="3"/>
  <c r="T59" i="3"/>
  <c r="S59" i="3"/>
  <c r="H59" i="3"/>
  <c r="Z59" i="3"/>
  <c r="I59" i="3"/>
  <c r="AB50" i="3"/>
  <c r="AA59" i="3"/>
  <c r="AB54" i="3"/>
  <c r="AB58" i="3"/>
  <c r="AB63" i="3"/>
  <c r="AB65" i="3"/>
  <c r="AB67" i="3"/>
  <c r="R59" i="3"/>
  <c r="F59" i="3"/>
  <c r="J59" i="3"/>
  <c r="N59" i="3"/>
  <c r="AB53" i="3"/>
  <c r="AB57" i="3"/>
  <c r="AB69" i="3"/>
  <c r="AB52" i="3"/>
  <c r="AB56" i="3"/>
  <c r="AB62" i="3"/>
  <c r="AB64" i="3"/>
  <c r="AB66" i="3"/>
  <c r="AB68" i="3"/>
  <c r="AB51" i="3"/>
  <c r="AB55" i="3"/>
  <c r="P59" i="3"/>
  <c r="O59" i="3"/>
  <c r="AB59" i="3" l="1"/>
  <c r="W42" i="3" l="1"/>
  <c r="V42" i="3" l="1"/>
  <c r="Y42" i="3" l="1"/>
  <c r="U42" i="3"/>
  <c r="AA42" i="3" l="1"/>
  <c r="Z42" i="3"/>
  <c r="T42" i="3"/>
  <c r="S42" i="3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E50" i="33"/>
  <c r="D50" i="33"/>
  <c r="G37" i="33"/>
  <c r="F37" i="33"/>
  <c r="E37" i="33"/>
  <c r="D37" i="33"/>
  <c r="G11" i="33"/>
  <c r="F11" i="33"/>
  <c r="E11" i="33"/>
  <c r="D11" i="33"/>
  <c r="G24" i="33"/>
  <c r="F24" i="33"/>
  <c r="E24" i="33"/>
  <c r="D24" i="33"/>
  <c r="R42" i="3"/>
  <c r="Q42" i="3"/>
  <c r="P42" i="3"/>
  <c r="C32" i="32"/>
  <c r="D32" i="32"/>
  <c r="E32" i="32"/>
  <c r="F32" i="32"/>
  <c r="G32" i="32"/>
  <c r="H32" i="32"/>
  <c r="I32" i="32"/>
  <c r="J32" i="32"/>
  <c r="K32" i="32"/>
  <c r="L32" i="32"/>
  <c r="B32" i="32"/>
  <c r="K42" i="3"/>
  <c r="J42" i="3"/>
  <c r="I42" i="3"/>
  <c r="H42" i="3"/>
  <c r="G42" i="3"/>
  <c r="F42" i="3"/>
  <c r="D91" i="33" l="1"/>
  <c r="F91" i="33"/>
  <c r="H37" i="33"/>
  <c r="H50" i="33"/>
  <c r="E91" i="33"/>
  <c r="G91" i="33"/>
  <c r="AB42" i="3"/>
  <c r="H24" i="33"/>
  <c r="H11" i="33"/>
  <c r="H91" i="33" l="1"/>
</calcChain>
</file>

<file path=xl/sharedStrings.xml><?xml version="1.0" encoding="utf-8"?>
<sst xmlns="http://schemas.openxmlformats.org/spreadsheetml/2006/main" count="1375" uniqueCount="644">
  <si>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</si>
  <si>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</si>
  <si>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</si>
  <si>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</si>
  <si>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</si>
  <si>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</si>
  <si>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</si>
  <si>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</si>
  <si>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</si>
  <si>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</si>
  <si>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</si>
  <si>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</si>
  <si>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</si>
  <si>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</si>
  <si>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</si>
  <si>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</si>
  <si>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</si>
  <si>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</si>
  <si>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</si>
  <si>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</si>
  <si>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</si>
  <si>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</si>
  <si>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</si>
  <si>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</si>
  <si>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</si>
  <si>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</si>
  <si>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</si>
  <si>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</si>
  <si>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</si>
  <si>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</si>
  <si>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</si>
  <si>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</si>
  <si>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</si>
  <si>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</si>
  <si>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</si>
  <si>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</si>
  <si>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</si>
  <si>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</si>
  <si>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</si>
  <si>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</si>
  <si>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</si>
  <si>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</si>
  <si>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</si>
  <si>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</si>
  <si>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</si>
  <si>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</si>
  <si>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</si>
  <si>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</si>
  <si>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</si>
  <si>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</si>
  <si>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</si>
  <si>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</si>
  <si>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</si>
  <si>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</si>
  <si>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</si>
  <si>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</si>
  <si>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</si>
  <si>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</si>
  <si>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</si>
  <si>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</si>
  <si>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</si>
  <si>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</si>
  <si>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</si>
  <si>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</si>
  <si>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</si>
  <si>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</si>
  <si>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</si>
  <si>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</si>
  <si>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</si>
  <si>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</si>
  <si>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</si>
  <si>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</si>
  <si>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</si>
  <si>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</si>
  <si>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</si>
  <si>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</si>
  <si>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</si>
  <si>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</si>
  <si>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</si>
  <si>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</si>
  <si>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</si>
  <si>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</si>
  <si>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</si>
  <si>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</si>
  <si>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</si>
  <si>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</si>
  <si>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</si>
  <si>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</si>
  <si>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</si>
  <si>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</si>
  <si>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</si>
  <si>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</si>
  <si>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</si>
  <si>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</si>
  <si>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</si>
  <si>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</si>
  <si>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</si>
  <si>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</si>
  <si>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</si>
  <si>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</si>
  <si>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</si>
  <si>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</si>
  <si>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</si>
  <si>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</si>
  <si>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</si>
  <si>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</si>
  <si>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</si>
  <si>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</si>
  <si>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</si>
  <si>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</si>
  <si>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</si>
  <si>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</si>
  <si>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</si>
  <si>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</si>
  <si>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</si>
  <si>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</si>
  <si>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</si>
  <si>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</si>
  <si>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</si>
  <si>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</si>
  <si>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</si>
  <si>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</si>
  <si>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</si>
  <si>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</si>
  <si>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</si>
  <si>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</si>
  <si>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MINERA MILPO S.A.A.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</si>
  <si>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</si>
  <si>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</si>
  <si>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</si>
  <si>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</si>
  <si>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</si>
  <si>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</si>
  <si>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</si>
  <si>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</si>
  <si>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</si>
  <si>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</si>
  <si>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</si>
  <si>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</si>
  <si>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</si>
  <si>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</si>
  <si>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</si>
  <si>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</si>
  <si>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</si>
  <si>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</si>
  <si>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</si>
  <si>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</si>
  <si>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</si>
  <si>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</si>
  <si>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</si>
  <si>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</si>
  <si>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</si>
  <si>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</si>
  <si>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</si>
  <si>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</si>
  <si>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</si>
  <si>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</si>
  <si>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</si>
  <si>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</si>
  <si>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</si>
  <si>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</si>
  <si>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</si>
  <si>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</si>
  <si>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</si>
  <si>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</si>
  <si>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</si>
  <si>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>MILPO ANDINA PERÚ S.A.C.</t>
  </si>
  <si>
    <t>Acum. Ene-Jul</t>
  </si>
  <si>
    <t xml:space="preserve">Feb. </t>
  </si>
  <si>
    <t>HUDBAY PERÚ S.A.C.</t>
  </si>
  <si>
    <t>SHOUGANG HIERRO PERÚ S.A.A.</t>
  </si>
  <si>
    <t>COMPAÑÍA MINERA ANTAMINA S.A.</t>
  </si>
  <si>
    <t>COMPAÑÍA MINERA ANTAPACCAY S.A.</t>
  </si>
  <si>
    <t>COMPAÑÍA MINERA PODEROSA S.A.</t>
  </si>
  <si>
    <t>COMPAÑÍA MINERA ARES S.A.C.</t>
  </si>
  <si>
    <t>COMPAÑÍA MINERA CHUNGAR S.A.C.</t>
  </si>
  <si>
    <t>COMPAÑÍA MINERA RAURA S.A.</t>
  </si>
  <si>
    <t>COMPAÑÍA MINERA CASAPALCA S.A.</t>
  </si>
  <si>
    <t>APURÍMAC</t>
  </si>
  <si>
    <t>ÁNCASH</t>
  </si>
  <si>
    <t>JUNÍN</t>
  </si>
  <si>
    <t>HUÁNUCO</t>
  </si>
  <si>
    <t>SOUTHERN PERÚ COPPER CORPORATION SUCURSAL DEL PERÚ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</si>
  <si>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</si>
  <si>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</si>
  <si>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</si>
  <si>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</si>
  <si>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</si>
  <si>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</si>
  <si>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</si>
  <si>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</si>
  <si>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</si>
  <si>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MINERA AURÍFERA RETAMAS S.A.</t>
  </si>
  <si>
    <t>Fuente: Ministerio de Energía y Minas. 
(*) Información preliminar. Incluye producción aurífera estimada de mineros artesanales de Madre de Dios, Puno, Piura y Arequipa.</t>
  </si>
  <si>
    <t>Setiembre</t>
  </si>
  <si>
    <t>COMPAÑÍA MINERA COIMOLACHE S.A.</t>
  </si>
  <si>
    <t>COMPAÑÍA MINERA SAN IGNACIO DE MOROCOCHA S.A.A.</t>
  </si>
  <si>
    <t>COMPAÑÍA MINERA ATACOCHA S.A.A.</t>
  </si>
  <si>
    <t>MINERA SHOUXIN PERÚ S.A.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</si>
  <si>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</si>
  <si>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</si>
  <si>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</si>
  <si>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</si>
  <si>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</si>
  <si>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</si>
  <si>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</si>
  <si>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</si>
  <si>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</si>
  <si>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</si>
  <si>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</si>
  <si>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</si>
  <si>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</si>
  <si>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</si>
  <si>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</si>
  <si>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</si>
  <si>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</si>
  <si>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</si>
  <si>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</si>
  <si>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</si>
  <si>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</si>
  <si>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SILICATOS</t>
  </si>
  <si>
    <t>MICA</t>
  </si>
  <si>
    <t>SULFATOS</t>
  </si>
  <si>
    <t>GRANODIORITA ORNAMENTAL</t>
  </si>
  <si>
    <t>BORATOS / ULEXITA</t>
  </si>
  <si>
    <t xml:space="preserve">Fuente: Ministerio de Energía y Minas. 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</si>
  <si>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</si>
  <si>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</si>
  <si>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</si>
  <si>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</si>
  <si>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</si>
  <si>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</si>
  <si>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</si>
  <si>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</si>
  <si>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</si>
  <si>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</si>
  <si>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</si>
  <si>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</si>
  <si>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</si>
  <si>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</si>
  <si>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</si>
  <si>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</si>
  <si>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</si>
  <si>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</si>
  <si>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</si>
  <si>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2017 (ene-set)</t>
  </si>
  <si>
    <t>Ene-Set 2017</t>
  </si>
  <si>
    <t>Set. 2017</t>
  </si>
  <si>
    <t>Set. 2016</t>
  </si>
  <si>
    <t>Ene-Set 2016</t>
  </si>
  <si>
    <t>Ago. 2017</t>
  </si>
  <si>
    <t>COBRE (TMF)</t>
  </si>
  <si>
    <t>ORO (g finos)</t>
  </si>
  <si>
    <t>ZINC (TMF)</t>
  </si>
  <si>
    <t>PLOMO (TMF)</t>
  </si>
  <si>
    <t>PLATA (kg finos)</t>
  </si>
  <si>
    <t>HIERRO (TMF)</t>
  </si>
  <si>
    <t>ESTAÑO (TMF)</t>
  </si>
  <si>
    <t>MOLIBDENO (TMF)</t>
  </si>
  <si>
    <t>Variación interanual /  Setiembre</t>
  </si>
  <si>
    <t>Variación acumulada / Enero - Setiembre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</si>
  <si>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</si>
  <si>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</si>
  <si>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</si>
  <si>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</si>
  <si>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</si>
  <si>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</si>
  <si>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CARBÓN (TM)</t>
  </si>
  <si>
    <t>PIEDRA (CONSTRUCCIÓN)</t>
  </si>
  <si>
    <t>SÍLICE</t>
  </si>
  <si>
    <t>CAOLÍN</t>
  </si>
  <si>
    <t>ÓNIX</t>
  </si>
  <si>
    <t>MÁRMOL</t>
  </si>
  <si>
    <t>CARBÓN ANTRACITA</t>
  </si>
  <si>
    <t>CARBÓN BITUMINOSO</t>
  </si>
  <si>
    <t>CARBÓN GRAFITO</t>
  </si>
  <si>
    <t>HORMIGÓN</t>
  </si>
  <si>
    <t>Tabla 1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</si>
  <si>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</si>
  <si>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</si>
  <si>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</si>
  <si>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</si>
  <si>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</si>
  <si>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</si>
  <si>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PRODUCCIÓN MINERA NO METÁLICA Y CARBONÍFERA</t>
  </si>
  <si>
    <t>PRINCIPALES INDICADORES MACROECONÓMICOS*</t>
  </si>
  <si>
    <t xml:space="preserve">PBI   </t>
  </si>
  <si>
    <t>PBI MINERO</t>
  </si>
  <si>
    <t>INFLACIÓN</t>
  </si>
  <si>
    <t>TIPO DE CAMBIO *</t>
  </si>
  <si>
    <t>EXPORT. MET.</t>
  </si>
  <si>
    <t>IMPORTACIONES</t>
  </si>
  <si>
    <t>BALANZA COMERCIAL</t>
  </si>
  <si>
    <t>(Var % anualizada)</t>
  </si>
  <si>
    <t>Var. % interanual</t>
  </si>
  <si>
    <t>(Soles por U.S. dólar)</t>
  </si>
  <si>
    <t>Millones US$</t>
  </si>
  <si>
    <t xml:space="preserve">Ene </t>
  </si>
  <si>
    <t>Feb</t>
  </si>
  <si>
    <t>Mar</t>
  </si>
  <si>
    <t>Nd / Disponible 23 de noviembre - BCRP</t>
  </si>
  <si>
    <t>Nd / Disponible 2 de noviembre - BCRP</t>
  </si>
  <si>
    <t>COTIZACIONES DE LOS PRINCIPALES METALES*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</si>
  <si>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</si>
  <si>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</si>
  <si>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</si>
  <si>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</si>
  <si>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</si>
  <si>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</si>
  <si>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</si>
  <si>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</si>
  <si>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</si>
  <si>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</si>
  <si>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</si>
  <si>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</si>
  <si>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</si>
  <si>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</si>
  <si>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</si>
  <si>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</si>
  <si>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</si>
  <si>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</si>
  <si>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</si>
  <si>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</si>
  <si>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</si>
  <si>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</si>
  <si>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</si>
  <si>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</si>
  <si>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</si>
  <si>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</si>
  <si>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</si>
  <si>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</si>
  <si>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</si>
  <si>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</si>
  <si>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</si>
  <si>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</si>
  <si>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 xml:space="preserve">Abr. </t>
  </si>
  <si>
    <t xml:space="preserve">May. </t>
  </si>
  <si>
    <t xml:space="preserve">Jun. </t>
  </si>
  <si>
    <t>57,86</t>
  </si>
  <si>
    <t xml:space="preserve">Jul. </t>
  </si>
  <si>
    <t>Nd</t>
  </si>
  <si>
    <t>Tabla 05</t>
  </si>
  <si>
    <t xml:space="preserve">Fuente: BCRP, Cuadros Estadísticos Mensuales. Elaborado por Ministerio de Energía y Minas. 
* Promedio del cambio interbancario. 
Nd: No disponible a la fecha.
Información disponible a la fecha de elaboración de este boletín.
</t>
  </si>
  <si>
    <t>PERIODO</t>
  </si>
  <si>
    <t>VARIACIÓN INTERANUAL ACUMULADA* EN MILLONES DE US$ / ENERO-AGOSTO</t>
  </si>
  <si>
    <t>Var%</t>
  </si>
  <si>
    <t>EVOLUCIÓN DE LAS EXPORTACIONES MINERAS METÁLICAS / US$ MILLONES</t>
  </si>
  <si>
    <t>Tabla 6</t>
  </si>
  <si>
    <t>EXPORTACIONES METÁLICAS</t>
  </si>
  <si>
    <t>VALOR DE LAS EXPORTACIONES METÁLICAS (us$ miLLONES)</t>
  </si>
  <si>
    <t>(Miles toneladas)</t>
  </si>
  <si>
    <t>(Millones oz tr)</t>
  </si>
  <si>
    <t>VARIACIÓN ACUMULADA - VOLUMEN* / ENERO-AGOSTO</t>
  </si>
  <si>
    <t>VARIACIÓN % DE LAS EXPORTACIONES MINERAS METÁLICAS (VOLUMEN (*)) / VAR%</t>
  </si>
  <si>
    <t>VOLUMEN DE LAS EXPORTACIONES METÁLICAS</t>
  </si>
  <si>
    <t>(Miles oz tr)</t>
  </si>
  <si>
    <t xml:space="preserve">Fuente: BCRP, Cuadros Estadísticos Mensuales. Elaborado por Ministerio de Energía y Minas
* El cuadro es elaborado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</si>
  <si>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 xml:space="preserve">Tabla 04.3 </t>
  </si>
  <si>
    <t>ESTRUCTURA DEL VALOR DE LAS EXPORTACIONES PERUANAS</t>
  </si>
  <si>
    <t>RUBRO</t>
  </si>
  <si>
    <t>Part%</t>
  </si>
  <si>
    <t>ene-ago</t>
  </si>
  <si>
    <t>Mineros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</si>
  <si>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</si>
  <si>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</si>
  <si>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</si>
  <si>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</si>
  <si>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</si>
  <si>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</si>
  <si>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</si>
  <si>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</si>
  <si>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</si>
  <si>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</si>
  <si>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</si>
  <si>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TOTAL EXPORTACIONES</t>
  </si>
  <si>
    <t>TOTAL EXPORTACIONES MINERAS</t>
  </si>
  <si>
    <t>ESTRUCTURA DEL VALOR DE LAS EXPORTACIONES PERUANAS
ACUMULADO ENERO - AGOSTO* 2017</t>
  </si>
  <si>
    <t>Fuente: Banco Central de Reserva del Perú y SUNAT - Aduanas / Elaborado por el Ministerio de Energía y Minas.</t>
  </si>
  <si>
    <t>VALOR DE EXPORTACIONES DE PRINCIPALES PRODUCTOS MINEROS (Millones de US$)</t>
  </si>
  <si>
    <t>Ene-Ago 2017</t>
  </si>
  <si>
    <t>Productos Metálicos</t>
  </si>
  <si>
    <t>ESTRUCTURA DE VALOR DE LAS EXPORTACIONES MINERAS
ACUMULADO ENERO - AGOSTO* 2017</t>
  </si>
  <si>
    <r>
      <t xml:space="preserve">PARTICIPACIÓN DE PRODUCTOS MINEROS EN EL VALOR DE EXPORTACIONES NACIONALES </t>
    </r>
    <r>
      <rPr>
        <sz val="11"/>
        <color theme="1"/>
        <rFont val="Calibri"/>
        <family val="2"/>
        <scheme val="minor"/>
      </rPr>
      <t>(Millones de US$)</t>
    </r>
  </si>
  <si>
    <t>TOTAL EXPORTACIONES NACIONALES</t>
  </si>
  <si>
    <t>Fuente: Notas de estudios del Banco Central de Reserva del Perú y SUNAT - Aduanas / Elaborado por el Ministerio de Energía y Minas.</t>
  </si>
  <si>
    <t>Año</t>
  </si>
  <si>
    <t>Total</t>
  </si>
  <si>
    <t>VARIACIÓN ACUMULADA / ENERO - SETIEMBRE</t>
  </si>
  <si>
    <t>Fuente: Dirección de Promoción Minera - Ministerio de Energía y Minas. Declaraciones Mensuales ESTAMIN.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</si>
  <si>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</si>
  <si>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</si>
  <si>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</si>
  <si>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</si>
  <si>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</si>
  <si>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</si>
  <si>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</si>
  <si>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</si>
  <si>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</si>
  <si>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 xml:space="preserve">1° </t>
  </si>
  <si>
    <t>SOUTHERN PERU COPPER CORPORATION SUCURSAL DEL PERU</t>
  </si>
  <si>
    <t>2°</t>
  </si>
  <si>
    <t>COMPAÑIA MINERA ANTAPACCAY S.A.</t>
  </si>
  <si>
    <t>3°</t>
  </si>
  <si>
    <t>4°</t>
  </si>
  <si>
    <t>5°</t>
  </si>
  <si>
    <t>6°</t>
  </si>
  <si>
    <t>7°</t>
  </si>
  <si>
    <t>SHOUGANG HIERRO PERU S.A.A.</t>
  </si>
  <si>
    <t>8°</t>
  </si>
  <si>
    <t>COMPAÑIA MINERA ANTAMINA S.A.</t>
  </si>
  <si>
    <t>9°</t>
  </si>
  <si>
    <t>10°</t>
  </si>
  <si>
    <t>HUDBAY PERU S.A.C.</t>
  </si>
  <si>
    <t>11°</t>
  </si>
  <si>
    <t>SHAHUINDO S.A.C.</t>
  </si>
  <si>
    <t>12°</t>
  </si>
  <si>
    <t>ANGLO AMERICAN QUELLAVECO S.A.</t>
  </si>
  <si>
    <t>13°</t>
  </si>
  <si>
    <t>14°</t>
  </si>
  <si>
    <t>15°</t>
  </si>
  <si>
    <t>COMPAÑIA MINERA PODEROSA S.A.</t>
  </si>
  <si>
    <t>16°</t>
  </si>
  <si>
    <t>COMPAÑIA MINERA ARES S.A.C.</t>
  </si>
  <si>
    <t>17°</t>
  </si>
  <si>
    <t>MINERA AURIFERA RETAMAS S.A.</t>
  </si>
  <si>
    <t>18°</t>
  </si>
  <si>
    <t>COMPAÑIA MINERA CHUNGAR S.A.C.</t>
  </si>
  <si>
    <t>19°</t>
  </si>
  <si>
    <t>MARCOBRE S.A.C.</t>
  </si>
  <si>
    <t>20°</t>
  </si>
  <si>
    <t>21°</t>
  </si>
  <si>
    <t>TREVALI PERU S.A.C.</t>
  </si>
  <si>
    <t>22°</t>
  </si>
  <si>
    <t>ANABI S.A.C.</t>
  </si>
  <si>
    <t>23°</t>
  </si>
  <si>
    <t>COMPAÑIA MINERA SANTA LUISA S.A.</t>
  </si>
  <si>
    <t>24°</t>
  </si>
  <si>
    <t>TITAN CONTRATISTAS GENERALES S.A.C.</t>
  </si>
  <si>
    <t>25°</t>
  </si>
  <si>
    <t>26°</t>
  </si>
  <si>
    <t>27°</t>
  </si>
  <si>
    <t>COMPAÑIA MINERA RAURA S.A.</t>
  </si>
  <si>
    <t>28°</t>
  </si>
  <si>
    <t>29°</t>
  </si>
  <si>
    <t>RIO TINTO MINERA PERU LIMITADA SAC</t>
  </si>
  <si>
    <t>30°</t>
  </si>
  <si>
    <t>31°</t>
  </si>
  <si>
    <t>MILPO ANDINA PERU S.A.C.</t>
  </si>
  <si>
    <t>32°</t>
  </si>
  <si>
    <t>COMPAÑIA MINERA KOLPA S.A.</t>
  </si>
  <si>
    <t>33°</t>
  </si>
  <si>
    <t>COMPAÑIA MINERA ZAFRANAL S.A.C.</t>
  </si>
  <si>
    <t>34°</t>
  </si>
  <si>
    <t>COMPAÑIA MINERA CONDESTABLE S.A.</t>
  </si>
  <si>
    <t>35°</t>
  </si>
  <si>
    <t>MINERA IRL S.A.</t>
  </si>
  <si>
    <t>36°</t>
  </si>
  <si>
    <t>CONSORCIO DE INGENIEROS EJECUTORES MINEROS S.A.</t>
  </si>
  <si>
    <t>37°</t>
  </si>
  <si>
    <t>EMPRESA MINERA LOS QUENUALES S.A.</t>
  </si>
  <si>
    <t>38°</t>
  </si>
  <si>
    <t>UNION ANDINA DE CEMENTOS S.A.A.</t>
  </si>
  <si>
    <t>39°</t>
  </si>
  <si>
    <t>MINERA BATEAS S.A.C.</t>
  </si>
  <si>
    <t>40°</t>
  </si>
  <si>
    <t>COMPAÑIA MINERA ARGENTUM S.A.</t>
  </si>
  <si>
    <t>41°</t>
  </si>
  <si>
    <t>42°</t>
  </si>
  <si>
    <t>PAN AMERICAN SILVER HUARON S.A.</t>
  </si>
  <si>
    <t>43°</t>
  </si>
  <si>
    <t>EMPRESA ADMINISTRADORA CERRO S.A.C.</t>
  </si>
  <si>
    <t>44°</t>
  </si>
  <si>
    <t>MINERA AURIFERA CUATRO DE ENERO S.A.</t>
  </si>
  <si>
    <t>45°</t>
  </si>
  <si>
    <t>COMPAÑIA MINERA MISKI MAYO S.R.L.</t>
  </si>
  <si>
    <t>46°</t>
  </si>
  <si>
    <t>MINERA LA ZANJA S.R.L.</t>
  </si>
  <si>
    <t>47°</t>
  </si>
  <si>
    <t>JINZHAO MINING PERU S.A.</t>
  </si>
  <si>
    <t>48°</t>
  </si>
  <si>
    <t>COMPAÑIA MINERA CASAPALCA S.A.</t>
  </si>
  <si>
    <t>49°</t>
  </si>
  <si>
    <t>MINERA SHUNTUR S.A.C.</t>
  </si>
  <si>
    <t>50°</t>
  </si>
  <si>
    <t>COMPAÑIA MINERA CARAVELI S.A.C.</t>
  </si>
  <si>
    <t>Otras ( 2016=  503 Empresas; 2017=   538 Empresas)</t>
  </si>
  <si>
    <t>SEGÚN EMPRESA</t>
  </si>
  <si>
    <t>EMPRESA</t>
  </si>
  <si>
    <t>REGION</t>
  </si>
  <si>
    <t>VAR%</t>
  </si>
  <si>
    <t>PART%</t>
  </si>
  <si>
    <t>EQUIPAMIENTO DE PLANTA DE BENEFICIO</t>
  </si>
  <si>
    <t>EQUIPAMIENTO MINERO</t>
  </si>
  <si>
    <t xml:space="preserve">Otras </t>
  </si>
  <si>
    <t>EXPLORACIÓN</t>
  </si>
  <si>
    <t>EXPLOTACIÓN</t>
  </si>
  <si>
    <t>INFRAESTRUCTURA</t>
  </si>
  <si>
    <t>PREPARACIÓN</t>
  </si>
  <si>
    <t>SEGÚN RUBRO DE INVERSIÓN</t>
  </si>
  <si>
    <t>RUBRO / EMPRESA</t>
  </si>
  <si>
    <t>COMPAÑÍA</t>
  </si>
  <si>
    <t>CONTRATISTA</t>
  </si>
  <si>
    <t>REGIÓN</t>
  </si>
  <si>
    <t>PERSONAS</t>
  </si>
  <si>
    <t>Ene</t>
  </si>
  <si>
    <t>SAN MARTÍN</t>
  </si>
  <si>
    <t>CANTIDAD DE TRABAJADORES 2008 - 2017 
COMPARATIVO ANUAL EN EL MES DE SETIEMBRE</t>
  </si>
  <si>
    <t>Tabla 9</t>
  </si>
  <si>
    <t>EMPLEO DIRECTO EN MINERÍA</t>
  </si>
  <si>
    <t>SEGÚN TIPO DE EMPLEADOR (PROMEDIO DEL AÑO)</t>
  </si>
  <si>
    <t>SEGÚN REGIÓN - SETIEMBRE 2017</t>
  </si>
  <si>
    <t>Variación Interanual - Setiembre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</si>
  <si>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</si>
  <si>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</si>
  <si>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</si>
  <si>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</si>
  <si>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</si>
  <si>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</si>
  <si>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</si>
  <si>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</si>
  <si>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</si>
  <si>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</si>
  <si>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</si>
  <si>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</si>
  <si>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</si>
  <si>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</si>
  <si>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</si>
  <si>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</si>
  <si>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</si>
  <si>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</si>
  <si>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</si>
  <si>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</si>
  <si>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</si>
  <si>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</si>
  <si>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</si>
  <si>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</si>
  <si>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</si>
  <si>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</si>
  <si>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</si>
  <si>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</si>
  <si>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</si>
  <si>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</si>
  <si>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</si>
  <si>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</si>
  <si>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</si>
  <si>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</si>
  <si>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</si>
  <si>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</si>
  <si>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</si>
  <si>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</si>
  <si>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</si>
  <si>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</si>
  <si>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</si>
  <si>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</si>
  <si>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</si>
  <si>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</si>
  <si>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</si>
  <si>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</si>
  <si>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</si>
  <si>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</si>
  <si>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</si>
  <si>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</si>
  <si>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</si>
  <si>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</si>
  <si>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</si>
  <si>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</si>
  <si>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</si>
  <si>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 xml:space="preserve">Fuente: MEF, Portal de Transparencia Económica; INGEMMET. Elaborado por Ministerio de Energía y Minas. </t>
  </si>
  <si>
    <t>* Cifras registradas a la fecha de elaboración del boletín.</t>
  </si>
  <si>
    <t>2017*</t>
  </si>
  <si>
    <t>CANON MINERO**</t>
  </si>
  <si>
    <t>REGALIAS MINERAS</t>
  </si>
  <si>
    <t>DERECHO VIGENCIA</t>
  </si>
  <si>
    <t xml:space="preserve">Fuente: MEF, Portal de Transparencia Económica. Elaborado por Ministerio de Energía y Minas. </t>
  </si>
  <si>
    <t>** El canon minero se distribuye a partir del mes de julio de cada año.</t>
  </si>
  <si>
    <t>CANTIDAD DE SOLICITUDES DE PETITORIOS MINEROS A NIVEL NACIONAL*</t>
  </si>
  <si>
    <t>Tabla 13</t>
  </si>
  <si>
    <t>PETITORIOS, CATASTRO Y ACTIVIDAD MINERA</t>
  </si>
  <si>
    <t>CANTIDAD DE SOLICITUDES DE PETITORIOS MINEROS A NIVEL NACIONAL *</t>
  </si>
  <si>
    <t>TITULOS DE CONCESIONES OTORGADAS POR INGEMMET *</t>
  </si>
  <si>
    <t>CONCESIONES OTORGADAS POR INGEMMET (HECTÁREAS)*</t>
  </si>
  <si>
    <t>UNIDADES</t>
  </si>
  <si>
    <t>SITUACIÓN</t>
  </si>
  <si>
    <t>% DEL PERÚ</t>
  </si>
  <si>
    <t>CATEO Y PROSPECCIÓN</t>
  </si>
  <si>
    <t>CONSTRUCCIÓN</t>
  </si>
  <si>
    <t>CIERRE POST-CIERRE(DEFINITIVO)</t>
  </si>
  <si>
    <t>BENEFICIO</t>
  </si>
  <si>
    <t>CIERRE FINAL</t>
  </si>
  <si>
    <t>UNIDADES MINERAS EN ACTIVIDAD</t>
  </si>
  <si>
    <t xml:space="preserve">ÍTEM </t>
  </si>
  <si>
    <t>CANTIDAD</t>
  </si>
  <si>
    <t>1</t>
  </si>
  <si>
    <t>ÁREA NATURAL</t>
  </si>
  <si>
    <t>CLASIFICACIÓN DIVERSA (gasoductos, oleoductos, ecosistemas frágiles, otros)</t>
  </si>
  <si>
    <t>3</t>
  </si>
  <si>
    <t>ÁREA NATURAL_AMORTIGUAMIENTO</t>
  </si>
  <si>
    <t>4</t>
  </si>
  <si>
    <t>PROYECTO ESPECIAL</t>
  </si>
  <si>
    <t>5</t>
  </si>
  <si>
    <t>ZONAS ARQUEOLÓGICAS</t>
  </si>
  <si>
    <t>6</t>
  </si>
  <si>
    <t>ÁREAS DE DEFENSA NACIONAL</t>
  </si>
  <si>
    <t>7</t>
  </si>
  <si>
    <t>PROPUESTA DE ÁREA NATURAL</t>
  </si>
  <si>
    <t>8</t>
  </si>
  <si>
    <t>ÁREAS DE NO ADMISIÓN DE PETITORIOS - OTRAS</t>
  </si>
  <si>
    <t>9</t>
  </si>
  <si>
    <t>ÁREAS DE NO ADMISIÓN DE PETITORIOS - INGEMMET</t>
  </si>
  <si>
    <t>10</t>
  </si>
  <si>
    <t>POSIBLE ÁREA URBANA</t>
  </si>
  <si>
    <t>11</t>
  </si>
  <si>
    <t xml:space="preserve">ZONA URBANA </t>
  </si>
  <si>
    <t>12</t>
  </si>
  <si>
    <t>PUERTOS Y AEROPUERTOS</t>
  </si>
  <si>
    <t>Fuente: Ministerio de Energía y Minas, INGEMMET.</t>
  </si>
  <si>
    <t>Nota:  Territorio Nacional  = 128,521,560 ha.</t>
  </si>
  <si>
    <t>Fuente: INGEMMET y Ministerio de Energía y Minas.</t>
  </si>
  <si>
    <t>(*) Información disponible a la fecha de elaboración de este boletín. Nd = Información no disponible en la fecha de elaboración del presente boletín.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</si>
  <si>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</si>
  <si>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</si>
  <si>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</si>
  <si>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</si>
  <si>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</si>
  <si>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</si>
  <si>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</si>
  <si>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</si>
  <si>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 xml:space="preserve"> - </t>
  </si>
  <si>
    <t>Tabla 14</t>
  </si>
  <si>
    <t>RECAUDACIÓN DEL RÉGIMEN TRIBUTARIO MINERO* (Millones de soles)</t>
  </si>
  <si>
    <t>Fuente: SUNAT, Nota Tributaria. Elaborado por Ministerio de Energía y Minas.
*   Información disponible a la fecha de elaboración del boletín.</t>
  </si>
  <si>
    <t>TIPO DE ÁREA RESTRINGIDA</t>
  </si>
  <si>
    <t>Tabla 6.2</t>
  </si>
  <si>
    <r>
      <rPr>
        <b/>
        <sz val="10"/>
        <color theme="1"/>
        <rFont val="Calibri"/>
        <family val="2"/>
        <scheme val="minor"/>
      </rPr>
      <t>EVOLUCIÓN ANUAL DE LAS INVERSIONES MINERAS
(US$ MILLONES)</t>
    </r>
    <r>
      <rPr>
        <sz val="10"/>
        <color theme="1"/>
        <rFont val="Calibri"/>
        <family val="2"/>
        <scheme val="minor"/>
      </rPr>
      <t xml:space="preserve">
/ US$ MILLONES</t>
    </r>
  </si>
  <si>
    <t>EQ. DE PLANTA.</t>
  </si>
  <si>
    <t>EQ. MINERO</t>
  </si>
  <si>
    <t>UNIDADES MINERAS EN ACTIVIDAD - SETIEMBRE 2017</t>
  </si>
  <si>
    <t>ÁREAS RESTRINGIDAS A LA MINERÍA - SETIEMBRE 2017</t>
  </si>
  <si>
    <t>HECTÁREAS</t>
  </si>
  <si>
    <t>COMPAÑÍA MINERA SANTA LUISA S.A.</t>
  </si>
  <si>
    <t>COMPAÑÍA MINERA ZAFRANAL S.A.C.</t>
  </si>
  <si>
    <t>RIO TINTO MINERA PERÚ LIMITADA SAC</t>
  </si>
  <si>
    <t>TREVALI PERÚ S.A.C.</t>
  </si>
  <si>
    <t>SOUTHERN PERU COPPER CORPORATION SUCURSAL DEL PERÚ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</si>
</sst>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0.0000%"/>
    <numFmt numFmtId="175" formatCode="_ * #,##0.000_ ;_ * \-#,##0.000_ ;_ * &quot;-&quot;??_ ;_ @_ "/>
    <numFmt numFmtId="176" formatCode="#,##0.00_ ;\-#,##0.00\ "/>
    <numFmt numFmtId="177" formatCode="#,##0_ ;\-#,##0\ "/>
    <numFmt numFmtId="178" formatCode="#,##0.000"/>
    <numFmt numFmtId="179" formatCode="0.000%"/>
    <numFmt numFmtId="180" formatCode="#,##0;[Red]#,##0"/>
    <numFmt numFmtId="181" formatCode="[$-1010409]###,##0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3" fillId="2" borderId="0">
      <alignment horizontal="lef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" fontId="22" fillId="0" borderId="0"/>
    <xf numFmtId="0" fontId="23" fillId="8" borderId="0" applyNumberFormat="0" applyBorder="0" applyAlignment="0" applyProtection="0"/>
    <xf numFmtId="0" fontId="24" fillId="20" borderId="15" applyNumberFormat="0" applyAlignment="0" applyProtection="0"/>
    <xf numFmtId="0" fontId="25" fillId="21" borderId="16" applyNumberFormat="0" applyAlignment="0" applyProtection="0"/>
    <xf numFmtId="0" fontId="26" fillId="0" borderId="17" applyNumberFormat="0" applyFill="0" applyAlignment="0" applyProtection="0"/>
    <xf numFmtId="0" fontId="27" fillId="22" borderId="18">
      <alignment wrapText="1"/>
    </xf>
    <xf numFmtId="167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30" fillId="11" borderId="15" applyNumberFormat="0" applyAlignment="0" applyProtection="0"/>
    <xf numFmtId="168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7" borderId="0" applyNumberFormat="0" applyBorder="0" applyAlignment="0" applyProtection="0"/>
    <xf numFmtId="43" fontId="28" fillId="0" borderId="0" applyFont="0" applyFill="0" applyBorder="0" applyAlignment="0" applyProtection="0"/>
    <xf numFmtId="0" fontId="32" fillId="27" borderId="0" applyNumberFormat="0" applyBorder="0" applyAlignment="0" applyProtection="0"/>
    <xf numFmtId="0" fontId="19" fillId="0" borderId="0"/>
    <xf numFmtId="0" fontId="7" fillId="0" borderId="0"/>
    <xf numFmtId="0" fontId="18" fillId="0" borderId="0"/>
    <xf numFmtId="0" fontId="20" fillId="0" borderId="0"/>
    <xf numFmtId="0" fontId="7" fillId="0" borderId="0"/>
    <xf numFmtId="0" fontId="17" fillId="0" borderId="0"/>
    <xf numFmtId="0" fontId="28" fillId="0" borderId="0"/>
    <xf numFmtId="0" fontId="28" fillId="28" borderId="19" applyNumberFormat="0" applyFont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20" borderId="2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29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169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7" fillId="0" borderId="0"/>
    <xf numFmtId="0" fontId="4" fillId="0" borderId="0"/>
    <xf numFmtId="0" fontId="7" fillId="28" borderId="1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0" fillId="0" borderId="0"/>
    <xf numFmtId="170" fontId="17" fillId="0" borderId="0" applyFon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7" fillId="0" borderId="0"/>
    <xf numFmtId="0" fontId="41" fillId="0" borderId="0"/>
    <xf numFmtId="169" fontId="41" fillId="0" borderId="0" applyFont="0" applyFill="0" applyBorder="0" applyAlignment="0" applyProtection="0"/>
    <xf numFmtId="173" fontId="46" fillId="0" borderId="0"/>
    <xf numFmtId="173" fontId="47" fillId="0" borderId="0"/>
    <xf numFmtId="173" fontId="48" fillId="0" borderId="0"/>
    <xf numFmtId="173" fontId="49" fillId="32" borderId="0"/>
    <xf numFmtId="173" fontId="50" fillId="0" borderId="0"/>
    <xf numFmtId="169" fontId="7" fillId="0" borderId="0" applyFont="0" applyFill="0" applyBorder="0" applyAlignment="0" applyProtection="0"/>
    <xf numFmtId="0" fontId="52" fillId="0" borderId="0"/>
  </cellStyleXfs>
  <cellXfs count="65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10" fontId="3" fillId="2" borderId="0" xfId="3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1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11" fillId="5" borderId="0" xfId="0" applyFont="1" applyFill="1"/>
    <xf numFmtId="0" fontId="12" fillId="5" borderId="0" xfId="0" applyFont="1" applyFill="1" applyAlignment="1">
      <alignment horizontal="center"/>
    </xf>
    <xf numFmtId="0" fontId="9" fillId="2" borderId="0" xfId="1" applyFont="1" applyAlignment="1">
      <alignment horizontal="center"/>
    </xf>
    <xf numFmtId="0" fontId="9" fillId="2" borderId="0" xfId="0" applyFont="1" applyFill="1" applyBorder="1" applyAlignment="1">
      <alignment horizontal="left"/>
    </xf>
    <xf numFmtId="4" fontId="12" fillId="5" borderId="0" xfId="0" applyNumberFormat="1" applyFont="1" applyFill="1" applyAlignment="1">
      <alignment horizontal="center"/>
    </xf>
    <xf numFmtId="0" fontId="9" fillId="2" borderId="0" xfId="1" applyFont="1">
      <alignment horizontal="left"/>
    </xf>
    <xf numFmtId="0" fontId="13" fillId="2" borderId="0" xfId="1" applyFont="1">
      <alignment horizontal="left"/>
    </xf>
    <xf numFmtId="0" fontId="10" fillId="2" borderId="0" xfId="1" applyFo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1" applyFont="1" applyAlignment="1"/>
    <xf numFmtId="4" fontId="9" fillId="2" borderId="0" xfId="1" applyNumberFormat="1" applyFont="1" applyAlignment="1">
      <alignment horizontal="center"/>
    </xf>
    <xf numFmtId="0" fontId="10" fillId="2" borderId="0" xfId="1" applyFont="1" applyAlignment="1">
      <alignment horizontal="center"/>
    </xf>
    <xf numFmtId="0" fontId="8" fillId="2" borderId="0" xfId="1" applyFont="1" applyAlignment="1">
      <alignment horizontal="left"/>
    </xf>
    <xf numFmtId="0" fontId="8" fillId="2" borderId="0" xfId="1" applyFont="1" applyAlignment="1">
      <alignment horizontal="center"/>
    </xf>
    <xf numFmtId="0" fontId="8" fillId="2" borderId="0" xfId="1" applyFont="1">
      <alignment horizontal="left"/>
    </xf>
    <xf numFmtId="4" fontId="10" fillId="2" borderId="0" xfId="1" applyNumberFormat="1" applyFont="1" applyAlignment="1">
      <alignment horizontal="center"/>
    </xf>
    <xf numFmtId="0" fontId="16" fillId="2" borderId="0" xfId="1" applyFont="1">
      <alignment horizontal="left"/>
    </xf>
    <xf numFmtId="166" fontId="3" fillId="2" borderId="0" xfId="1" applyNumberFormat="1" applyAlignment="1">
      <alignment horizontal="center"/>
    </xf>
    <xf numFmtId="0" fontId="8" fillId="2" borderId="0" xfId="0" applyFont="1" applyFill="1" applyAlignment="1"/>
    <xf numFmtId="166" fontId="3" fillId="2" borderId="13" xfId="1" applyNumberFormat="1" applyBorder="1" applyAlignment="1">
      <alignment horizontal="center"/>
    </xf>
    <xf numFmtId="166" fontId="3" fillId="2" borderId="14" xfId="1" applyNumberFormat="1" applyBorder="1" applyAlignment="1">
      <alignment horizontal="center"/>
    </xf>
    <xf numFmtId="166" fontId="3" fillId="2" borderId="12" xfId="1" applyNumberFormat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3" fontId="3" fillId="2" borderId="26" xfId="2" applyNumberFormat="1" applyFont="1" applyFill="1" applyBorder="1" applyAlignment="1">
      <alignment horizontal="center"/>
    </xf>
    <xf numFmtId="3" fontId="3" fillId="2" borderId="25" xfId="2" applyNumberFormat="1" applyFont="1" applyFill="1" applyBorder="1" applyAlignment="1">
      <alignment horizontal="center"/>
    </xf>
    <xf numFmtId="166" fontId="3" fillId="2" borderId="0" xfId="1" applyNumberFormat="1" applyAlignment="1">
      <alignment horizontal="left"/>
    </xf>
    <xf numFmtId="3" fontId="3" fillId="2" borderId="28" xfId="2" applyNumberFormat="1" applyFont="1" applyFill="1" applyBorder="1" applyAlignment="1">
      <alignment horizontal="center"/>
    </xf>
    <xf numFmtId="3" fontId="3" fillId="2" borderId="27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3" fillId="2" borderId="5" xfId="1" applyNumberFormat="1" applyBorder="1" applyAlignment="1">
      <alignment horizontal="center"/>
    </xf>
    <xf numFmtId="3" fontId="2" fillId="2" borderId="3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3" xfId="1" applyNumberFormat="1" applyFont="1" applyBorder="1" applyAlignment="1">
      <alignment horizontal="center"/>
    </xf>
    <xf numFmtId="0" fontId="5" fillId="2" borderId="0" xfId="1" applyFont="1" applyFill="1" applyAlignment="1"/>
    <xf numFmtId="1" fontId="3" fillId="2" borderId="6" xfId="1" applyNumberFormat="1" applyFill="1" applyBorder="1" applyAlignment="1">
      <alignment horizontal="center"/>
    </xf>
    <xf numFmtId="3" fontId="14" fillId="2" borderId="0" xfId="1" applyNumberFormat="1" applyFont="1" applyFill="1" applyAlignment="1">
      <alignment horizontal="center"/>
    </xf>
    <xf numFmtId="0" fontId="14" fillId="2" borderId="0" xfId="1" applyFont="1" applyFill="1">
      <alignment horizontal="left"/>
    </xf>
    <xf numFmtId="0" fontId="43" fillId="2" borderId="0" xfId="1" applyFont="1" applyFill="1" applyAlignment="1">
      <alignment horizontal="left"/>
    </xf>
    <xf numFmtId="0" fontId="43" fillId="2" borderId="0" xfId="1" applyFont="1" applyFill="1">
      <alignment horizontal="left"/>
    </xf>
    <xf numFmtId="0" fontId="18" fillId="0" borderId="0" xfId="47"/>
    <xf numFmtId="0" fontId="18" fillId="2" borderId="26" xfId="47" applyFill="1" applyBorder="1" applyAlignment="1">
      <alignment horizontal="center" vertical="center"/>
    </xf>
    <xf numFmtId="0" fontId="18" fillId="2" borderId="25" xfId="47" applyFill="1" applyBorder="1" applyAlignment="1">
      <alignment vertical="center"/>
    </xf>
    <xf numFmtId="169" fontId="18" fillId="2" borderId="25" xfId="65" applyNumberFormat="1" applyFont="1" applyFill="1" applyBorder="1" applyAlignment="1">
      <alignment horizontal="center" vertical="center"/>
    </xf>
    <xf numFmtId="169" fontId="18" fillId="2" borderId="12" xfId="65" applyNumberFormat="1" applyFont="1" applyFill="1" applyBorder="1" applyAlignment="1">
      <alignment horizontal="center" vertical="center"/>
    </xf>
    <xf numFmtId="0" fontId="18" fillId="2" borderId="35" xfId="47" applyFill="1" applyBorder="1" applyAlignment="1">
      <alignment horizontal="center" vertical="center"/>
    </xf>
    <xf numFmtId="0" fontId="18" fillId="2" borderId="0" xfId="47" applyFill="1" applyBorder="1" applyAlignment="1">
      <alignment vertical="center"/>
    </xf>
    <xf numFmtId="169" fontId="18" fillId="2" borderId="0" xfId="65" applyNumberFormat="1" applyFont="1" applyFill="1" applyBorder="1" applyAlignment="1">
      <alignment horizontal="center" vertical="center"/>
    </xf>
    <xf numFmtId="169" fontId="18" fillId="2" borderId="13" xfId="65" applyNumberFormat="1" applyFont="1" applyFill="1" applyBorder="1" applyAlignment="1">
      <alignment horizontal="center" vertical="center"/>
    </xf>
    <xf numFmtId="0" fontId="18" fillId="2" borderId="37" xfId="47" applyFill="1" applyBorder="1" applyAlignment="1">
      <alignment horizontal="center" vertical="center"/>
    </xf>
    <xf numFmtId="0" fontId="18" fillId="2" borderId="34" xfId="47" applyFill="1" applyBorder="1" applyAlignment="1">
      <alignment vertical="center"/>
    </xf>
    <xf numFmtId="169" fontId="18" fillId="2" borderId="34" xfId="65" applyNumberFormat="1" applyFont="1" applyFill="1" applyBorder="1" applyAlignment="1">
      <alignment horizontal="center" vertical="center"/>
    </xf>
    <xf numFmtId="169" fontId="18" fillId="2" borderId="14" xfId="65" applyNumberFormat="1" applyFont="1" applyFill="1" applyBorder="1" applyAlignment="1">
      <alignment horizontal="center" vertical="center"/>
    </xf>
    <xf numFmtId="0" fontId="18" fillId="2" borderId="1" xfId="47" applyFill="1" applyBorder="1" applyAlignment="1">
      <alignment horizontal="center" vertical="center"/>
    </xf>
    <xf numFmtId="0" fontId="18" fillId="2" borderId="1" xfId="47" applyFill="1" applyBorder="1" applyAlignment="1">
      <alignment vertical="center"/>
    </xf>
    <xf numFmtId="0" fontId="18" fillId="2" borderId="1" xfId="47" applyFont="1" applyFill="1" applyBorder="1" applyAlignment="1">
      <alignment horizontal="left" vertical="center"/>
    </xf>
    <xf numFmtId="9" fontId="3" fillId="2" borderId="0" xfId="3" applyFont="1" applyFill="1" applyAlignment="1">
      <alignment horizontal="left"/>
    </xf>
    <xf numFmtId="9" fontId="8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9" fillId="2" borderId="0" xfId="3" applyFon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1" fontId="3" fillId="30" borderId="5" xfId="1" applyNumberFormat="1" applyFill="1" applyBorder="1" applyAlignment="1">
      <alignment horizontal="center"/>
    </xf>
    <xf numFmtId="3" fontId="3" fillId="30" borderId="6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5" fillId="31" borderId="0" xfId="47" applyFont="1" applyFill="1" applyAlignment="1">
      <alignment horizontal="center" vertical="center"/>
    </xf>
    <xf numFmtId="0" fontId="45" fillId="31" borderId="0" xfId="47" applyFont="1" applyFill="1" applyAlignment="1">
      <alignment vertical="center"/>
    </xf>
    <xf numFmtId="0" fontId="45" fillId="31" borderId="0" xfId="47" applyFont="1" applyFill="1" applyAlignment="1">
      <alignment horizontal="center" vertical="center" wrapText="1"/>
    </xf>
    <xf numFmtId="171" fontId="3" fillId="30" borderId="5" xfId="2" applyNumberFormat="1" applyFont="1" applyFill="1" applyBorder="1" applyAlignment="1">
      <alignment horizontal="center"/>
    </xf>
    <xf numFmtId="171" fontId="3" fillId="30" borderId="6" xfId="2" applyNumberFormat="1" applyFont="1" applyFill="1" applyBorder="1" applyAlignment="1">
      <alignment horizontal="center"/>
    </xf>
    <xf numFmtId="171" fontId="3" fillId="30" borderId="0" xfId="2" applyNumberFormat="1" applyFont="1" applyFill="1" applyBorder="1" applyAlignment="1">
      <alignment horizontal="center"/>
    </xf>
    <xf numFmtId="171" fontId="3" fillId="2" borderId="6" xfId="2" applyNumberFormat="1" applyFont="1" applyFill="1" applyBorder="1" applyAlignment="1">
      <alignment horizontal="center"/>
    </xf>
    <xf numFmtId="165" fontId="3" fillId="30" borderId="5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6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3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71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9" fontId="3" fillId="29" borderId="39" xfId="3" applyFont="1" applyFill="1" applyBorder="1" applyAlignment="1">
      <alignment horizontal="center"/>
    </xf>
    <xf numFmtId="10" fontId="3" fillId="29" borderId="39" xfId="3" applyNumberFormat="1" applyFont="1" applyFill="1" applyBorder="1" applyAlignment="1">
      <alignment horizontal="center"/>
    </xf>
    <xf numFmtId="10" fontId="3" fillId="29" borderId="38" xfId="3" applyNumberFormat="1" applyFont="1" applyFill="1" applyBorder="1" applyAlignment="1">
      <alignment horizontal="center"/>
    </xf>
    <xf numFmtId="0" fontId="3" fillId="2" borderId="31" xfId="1" applyBorder="1" applyAlignment="1">
      <alignment horizontal="center"/>
    </xf>
    <xf numFmtId="3" fontId="3" fillId="2" borderId="31" xfId="1" applyNumberFormat="1" applyBorder="1" applyAlignment="1">
      <alignment horizontal="center"/>
    </xf>
    <xf numFmtId="165" fontId="3" fillId="30" borderId="31" xfId="2" applyNumberFormat="1" applyFont="1" applyFill="1" applyBorder="1" applyAlignment="1">
      <alignment horizontal="center"/>
    </xf>
    <xf numFmtId="165" fontId="3" fillId="2" borderId="31" xfId="2" applyNumberFormat="1" applyFont="1" applyFill="1" applyBorder="1" applyAlignment="1">
      <alignment horizontal="center"/>
    </xf>
    <xf numFmtId="3" fontId="2" fillId="2" borderId="31" xfId="1" applyNumberFormat="1" applyFont="1" applyBorder="1" applyAlignment="1">
      <alignment horizontal="center"/>
    </xf>
    <xf numFmtId="3" fontId="2" fillId="2" borderId="31" xfId="1" applyNumberFormat="1" applyFont="1" applyBorder="1" applyAlignment="1">
      <alignment horizontal="right"/>
    </xf>
    <xf numFmtId="10" fontId="3" fillId="2" borderId="31" xfId="3" applyNumberFormat="1" applyFont="1" applyFill="1" applyBorder="1" applyAlignment="1">
      <alignment horizontal="center"/>
    </xf>
    <xf numFmtId="0" fontId="1" fillId="0" borderId="4" xfId="0" applyFont="1" applyBorder="1"/>
    <xf numFmtId="0" fontId="44" fillId="2" borderId="36" xfId="47" applyFont="1" applyFill="1" applyBorder="1" applyAlignment="1">
      <alignment vertical="center"/>
    </xf>
    <xf numFmtId="169" fontId="44" fillId="2" borderId="36" xfId="65" applyNumberFormat="1" applyFont="1" applyFill="1" applyBorder="1" applyAlignment="1">
      <alignment horizontal="center" vertical="center"/>
    </xf>
    <xf numFmtId="0" fontId="1" fillId="30" borderId="1" xfId="0" applyFont="1" applyFill="1" applyBorder="1"/>
    <xf numFmtId="0" fontId="44" fillId="30" borderId="1" xfId="47" applyFont="1" applyFill="1" applyBorder="1" applyAlignment="1">
      <alignment vertical="center"/>
    </xf>
    <xf numFmtId="169" fontId="44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4" fillId="30" borderId="0" xfId="47" applyFont="1" applyFill="1" applyBorder="1" applyAlignment="1">
      <alignment vertical="center"/>
    </xf>
    <xf numFmtId="169" fontId="44" fillId="30" borderId="34" xfId="65" applyNumberFormat="1" applyFont="1" applyFill="1" applyBorder="1" applyAlignment="1">
      <alignment horizontal="center" vertical="center"/>
    </xf>
    <xf numFmtId="0" fontId="44" fillId="30" borderId="35" xfId="47" applyFont="1" applyFill="1" applyBorder="1" applyAlignment="1">
      <alignment horizontal="center" vertical="center"/>
    </xf>
    <xf numFmtId="169" fontId="44" fillId="30" borderId="0" xfId="65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" fillId="2" borderId="0" xfId="2" applyNumberFormat="1" applyFont="1" applyFill="1" applyAlignment="1">
      <alignment horizontal="left"/>
    </xf>
    <xf numFmtId="0" fontId="3" fillId="2" borderId="40" xfId="1" applyBorder="1" applyAlignment="1">
      <alignment horizontal="center"/>
    </xf>
    <xf numFmtId="0" fontId="3" fillId="2" borderId="34" xfId="1" applyBorder="1" applyAlignment="1">
      <alignment horizontal="center"/>
    </xf>
    <xf numFmtId="0" fontId="5" fillId="31" borderId="0" xfId="1" applyFont="1" applyFill="1" applyAlignment="1">
      <alignment horizontal="center"/>
    </xf>
    <xf numFmtId="172" fontId="3" fillId="2" borderId="0" xfId="3" applyNumberFormat="1" applyFont="1" applyFill="1" applyAlignment="1">
      <alignment horizontal="center"/>
    </xf>
    <xf numFmtId="165" fontId="51" fillId="2" borderId="0" xfId="2" applyNumberFormat="1" applyFont="1" applyFill="1" applyAlignment="1">
      <alignment horizontal="center"/>
    </xf>
    <xf numFmtId="165" fontId="51" fillId="2" borderId="0" xfId="2" applyNumberFormat="1" applyFont="1" applyFill="1" applyAlignment="1">
      <alignment horizontal="left"/>
    </xf>
    <xf numFmtId="171" fontId="51" fillId="2" borderId="0" xfId="2" applyNumberFormat="1" applyFont="1" applyFill="1" applyAlignment="1">
      <alignment horizontal="left"/>
    </xf>
    <xf numFmtId="10" fontId="2" fillId="2" borderId="31" xfId="3" applyNumberFormat="1" applyFont="1" applyFill="1" applyBorder="1" applyAlignment="1">
      <alignment horizontal="center"/>
    </xf>
    <xf numFmtId="43" fontId="3" fillId="2" borderId="0" xfId="1" applyNumberFormat="1">
      <alignment horizontal="left"/>
    </xf>
    <xf numFmtId="164" fontId="3" fillId="2" borderId="0" xfId="2" applyFont="1" applyFill="1" applyAlignment="1">
      <alignment horizontal="left"/>
    </xf>
    <xf numFmtId="171" fontId="3" fillId="2" borderId="0" xfId="2" applyNumberFormat="1" applyFont="1" applyFill="1" applyAlignment="1">
      <alignment horizontal="center"/>
    </xf>
    <xf numFmtId="172" fontId="3" fillId="2" borderId="0" xfId="3" applyNumberFormat="1" applyFont="1" applyFill="1" applyAlignment="1">
      <alignment horizontal="left"/>
    </xf>
    <xf numFmtId="0" fontId="53" fillId="2" borderId="0" xfId="0" applyFont="1" applyFill="1" applyAlignment="1">
      <alignment horizontal="left"/>
    </xf>
    <xf numFmtId="165" fontId="14" fillId="2" borderId="0" xfId="2" applyNumberFormat="1" applyFont="1" applyFill="1" applyAlignment="1">
      <alignment horizontal="center"/>
    </xf>
    <xf numFmtId="165" fontId="43" fillId="2" borderId="0" xfId="2" applyNumberFormat="1" applyFont="1" applyFill="1" applyAlignment="1">
      <alignment horizontal="center"/>
    </xf>
    <xf numFmtId="10" fontId="14" fillId="2" borderId="0" xfId="3" applyNumberFormat="1" applyFont="1" applyFill="1" applyAlignment="1">
      <alignment horizontal="right"/>
    </xf>
    <xf numFmtId="10" fontId="43" fillId="2" borderId="0" xfId="3" applyNumberFormat="1" applyFont="1" applyFill="1" applyAlignment="1">
      <alignment horizontal="right"/>
    </xf>
    <xf numFmtId="10" fontId="14" fillId="2" borderId="0" xfId="3" applyNumberFormat="1" applyFont="1" applyFill="1" applyBorder="1" applyAlignment="1">
      <alignment horizontal="right"/>
    </xf>
    <xf numFmtId="0" fontId="15" fillId="4" borderId="9" xfId="2" applyNumberFormat="1" applyFont="1" applyFill="1" applyBorder="1" applyAlignment="1">
      <alignment horizontal="right"/>
    </xf>
    <xf numFmtId="0" fontId="15" fillId="4" borderId="11" xfId="2" applyNumberFormat="1" applyFont="1" applyFill="1" applyBorder="1" applyAlignment="1">
      <alignment horizontal="right"/>
    </xf>
    <xf numFmtId="10" fontId="15" fillId="4" borderId="10" xfId="3" applyNumberFormat="1" applyFont="1" applyFill="1" applyBorder="1" applyAlignment="1">
      <alignment horizontal="right"/>
    </xf>
    <xf numFmtId="0" fontId="15" fillId="4" borderId="9" xfId="1" applyFont="1" applyFill="1" applyBorder="1" applyAlignment="1">
      <alignment horizontal="left"/>
    </xf>
    <xf numFmtId="10" fontId="15" fillId="4" borderId="11" xfId="3" applyNumberFormat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3" fontId="3" fillId="2" borderId="0" xfId="1" applyNumberFormat="1" applyFont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3" fillId="2" borderId="0" xfId="1" applyFont="1" applyFill="1">
      <alignment horizontal="left"/>
    </xf>
    <xf numFmtId="0" fontId="5" fillId="31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10" fontId="15" fillId="31" borderId="41" xfId="3" applyNumberFormat="1" applyFont="1" applyFill="1" applyBorder="1" applyAlignment="1">
      <alignment horizontal="right"/>
    </xf>
    <xf numFmtId="0" fontId="15" fillId="4" borderId="9" xfId="1" applyNumberFormat="1" applyFont="1" applyFill="1" applyBorder="1" applyAlignment="1">
      <alignment horizontal="left"/>
    </xf>
    <xf numFmtId="177" fontId="3" fillId="2" borderId="0" xfId="2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10" fontId="3" fillId="2" borderId="0" xfId="3" applyNumberFormat="1" applyFont="1" applyFill="1" applyBorder="1" applyAlignment="1">
      <alignment horizontal="center"/>
    </xf>
    <xf numFmtId="4" fontId="3" fillId="2" borderId="0" xfId="1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7" fillId="4" borderId="0" xfId="0" applyFont="1" applyFill="1" applyAlignment="1">
      <alignment horizontal="left"/>
    </xf>
    <xf numFmtId="0" fontId="57" fillId="4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5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/>
    </xf>
    <xf numFmtId="10" fontId="1" fillId="2" borderId="1" xfId="0" applyNumberFormat="1" applyFont="1" applyFill="1" applyBorder="1" applyAlignment="1">
      <alignment horizontal="center"/>
    </xf>
    <xf numFmtId="3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left"/>
    </xf>
    <xf numFmtId="4" fontId="0" fillId="2" borderId="0" xfId="0" applyNumberFormat="1" applyFont="1" applyFill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5" fillId="4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48" xfId="1" applyFont="1" applyFill="1" applyBorder="1">
      <alignment horizontal="left"/>
    </xf>
    <xf numFmtId="0" fontId="5" fillId="2" borderId="49" xfId="1" applyFont="1" applyFill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50" xfId="1" applyFont="1" applyBorder="1" applyAlignment="1">
      <alignment horizontal="center"/>
    </xf>
    <xf numFmtId="0" fontId="3" fillId="2" borderId="51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10" xfId="1" applyFont="1" applyBorder="1" applyAlignment="1">
      <alignment horizontal="center"/>
    </xf>
    <xf numFmtId="3" fontId="3" fillId="30" borderId="0" xfId="1" applyNumberFormat="1" applyFont="1" applyFill="1" applyAlignment="1">
      <alignment horizontal="left"/>
    </xf>
    <xf numFmtId="3" fontId="3" fillId="30" borderId="0" xfId="1" applyNumberFormat="1" applyFont="1" applyFill="1" applyBorder="1" applyAlignment="1">
      <alignment horizontal="center"/>
    </xf>
    <xf numFmtId="177" fontId="3" fillId="30" borderId="0" xfId="2" applyNumberFormat="1" applyFont="1" applyFill="1" applyBorder="1" applyAlignment="1">
      <alignment horizontal="center"/>
    </xf>
    <xf numFmtId="3" fontId="3" fillId="30" borderId="52" xfId="1" applyNumberFormat="1" applyFont="1" applyFill="1" applyBorder="1" applyAlignment="1">
      <alignment horizontal="center"/>
    </xf>
    <xf numFmtId="177" fontId="3" fillId="30" borderId="50" xfId="2" applyNumberFormat="1" applyFont="1" applyFill="1" applyBorder="1" applyAlignment="1">
      <alignment horizontal="center"/>
    </xf>
    <xf numFmtId="3" fontId="3" fillId="30" borderId="53" xfId="1" applyNumberFormat="1" applyFont="1" applyFill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30" borderId="6" xfId="3" applyNumberFormat="1" applyFont="1" applyFill="1" applyBorder="1" applyAlignment="1">
      <alignment horizontal="center"/>
    </xf>
    <xf numFmtId="10" fontId="2" fillId="35" borderId="0" xfId="3" applyNumberFormat="1" applyFont="1" applyFill="1" applyAlignment="1">
      <alignment horizontal="center"/>
    </xf>
    <xf numFmtId="3" fontId="3" fillId="2" borderId="0" xfId="1" applyNumberFormat="1" applyFont="1" applyAlignment="1">
      <alignment horizontal="left"/>
    </xf>
    <xf numFmtId="3" fontId="3" fillId="2" borderId="0" xfId="1" applyNumberFormat="1" applyFont="1" applyBorder="1" applyAlignment="1">
      <alignment horizontal="center"/>
    </xf>
    <xf numFmtId="177" fontId="3" fillId="2" borderId="0" xfId="2" applyNumberFormat="1" applyFont="1" applyFill="1" applyBorder="1" applyAlignment="1">
      <alignment horizontal="center"/>
    </xf>
    <xf numFmtId="3" fontId="3" fillId="2" borderId="52" xfId="1" applyNumberFormat="1" applyFont="1" applyBorder="1" applyAlignment="1">
      <alignment horizontal="center"/>
    </xf>
    <xf numFmtId="177" fontId="3" fillId="2" borderId="50" xfId="2" applyNumberFormat="1" applyFont="1" applyFill="1" applyBorder="1" applyAlignment="1">
      <alignment horizontal="center"/>
    </xf>
    <xf numFmtId="3" fontId="3" fillId="2" borderId="53" xfId="1" applyNumberFormat="1" applyFont="1" applyBorder="1" applyAlignment="1">
      <alignment horizontal="center"/>
    </xf>
    <xf numFmtId="10" fontId="3" fillId="2" borderId="6" xfId="3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left"/>
    </xf>
    <xf numFmtId="177" fontId="3" fillId="2" borderId="54" xfId="2" applyNumberFormat="1" applyFont="1" applyFill="1" applyBorder="1" applyAlignment="1">
      <alignment horizontal="center"/>
    </xf>
    <xf numFmtId="3" fontId="3" fillId="2" borderId="55" xfId="1" applyNumberFormat="1" applyFont="1" applyBorder="1" applyAlignment="1">
      <alignment horizontal="center"/>
    </xf>
    <xf numFmtId="3" fontId="3" fillId="2" borderId="7" xfId="1" applyNumberFormat="1" applyFont="1" applyBorder="1" applyAlignment="1">
      <alignment horizontal="center"/>
    </xf>
    <xf numFmtId="3" fontId="3" fillId="2" borderId="2" xfId="1" applyNumberFormat="1" applyFont="1" applyBorder="1" applyAlignment="1">
      <alignment horizontal="center"/>
    </xf>
    <xf numFmtId="10" fontId="3" fillId="2" borderId="8" xfId="3" applyNumberFormat="1" applyFont="1" applyFill="1" applyBorder="1" applyAlignment="1">
      <alignment horizontal="center"/>
    </xf>
    <xf numFmtId="3" fontId="2" fillId="2" borderId="1" xfId="1" applyNumberFormat="1" applyFont="1" applyBorder="1" applyAlignment="1">
      <alignment horizontal="left"/>
    </xf>
    <xf numFmtId="3" fontId="2" fillId="2" borderId="1" xfId="1" applyNumberFormat="1" applyFont="1" applyBorder="1" applyAlignment="1">
      <alignment horizontal="center"/>
    </xf>
    <xf numFmtId="10" fontId="2" fillId="2" borderId="1" xfId="3" applyNumberFormat="1" applyFont="1" applyFill="1" applyBorder="1" applyAlignment="1">
      <alignment horizontal="center"/>
    </xf>
    <xf numFmtId="3" fontId="9" fillId="2" borderId="0" xfId="1" applyNumberFormat="1" applyFont="1" applyBorder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0" fontId="9" fillId="2" borderId="0" xfId="1" applyFont="1" applyAlignment="1">
      <alignment horizontal="left"/>
    </xf>
    <xf numFmtId="10" fontId="3" fillId="2" borderId="0" xfId="1" applyNumberFormat="1" applyFont="1">
      <alignment horizontal="left"/>
    </xf>
    <xf numFmtId="0" fontId="3" fillId="2" borderId="0" xfId="1" applyFont="1" applyAlignment="1">
      <alignment horizontal="right"/>
    </xf>
    <xf numFmtId="0" fontId="1" fillId="0" borderId="0" xfId="0" applyFont="1"/>
    <xf numFmtId="0" fontId="2" fillId="2" borderId="0" xfId="1" applyFont="1" applyFill="1" applyAlignment="1">
      <alignment horizontal="left"/>
    </xf>
    <xf numFmtId="10" fontId="2" fillId="2" borderId="56" xfId="3" applyNumberFormat="1" applyFont="1" applyFill="1" applyBorder="1" applyAlignment="1">
      <alignment horizontal="center"/>
    </xf>
    <xf numFmtId="0" fontId="3" fillId="2" borderId="56" xfId="1" applyFont="1" applyBorder="1" applyAlignment="1">
      <alignment horizontal="center"/>
    </xf>
    <xf numFmtId="10" fontId="3" fillId="2" borderId="39" xfId="3" applyNumberFormat="1" applyFont="1" applyFill="1" applyBorder="1" applyAlignment="1">
      <alignment horizontal="center"/>
    </xf>
    <xf numFmtId="3" fontId="3" fillId="2" borderId="0" xfId="1" applyNumberFormat="1" applyFont="1" applyFill="1">
      <alignment horizontal="left"/>
    </xf>
    <xf numFmtId="10" fontId="3" fillId="2" borderId="0" xfId="1" applyNumberFormat="1" applyFont="1" applyFill="1">
      <alignment horizontal="left"/>
    </xf>
    <xf numFmtId="10" fontId="3" fillId="2" borderId="38" xfId="3" applyNumberFormat="1" applyFont="1" applyFill="1" applyBorder="1" applyAlignment="1">
      <alignment horizontal="center"/>
    </xf>
    <xf numFmtId="3" fontId="2" fillId="2" borderId="0" xfId="1" applyNumberFormat="1" applyFont="1">
      <alignment horizontal="left"/>
    </xf>
    <xf numFmtId="10" fontId="2" fillId="2" borderId="39" xfId="3" applyNumberFormat="1" applyFont="1" applyFill="1" applyBorder="1" applyAlignment="1">
      <alignment horizontal="center"/>
    </xf>
    <xf numFmtId="10" fontId="2" fillId="2" borderId="38" xfId="3" applyNumberFormat="1" applyFont="1" applyFill="1" applyBorder="1" applyAlignment="1">
      <alignment horizontal="center"/>
    </xf>
    <xf numFmtId="172" fontId="3" fillId="2" borderId="0" xfId="1" applyNumberFormat="1" applyFont="1">
      <alignment horizontal="left"/>
    </xf>
    <xf numFmtId="9" fontId="2" fillId="2" borderId="1" xfId="3" applyNumberFormat="1" applyFont="1" applyFill="1" applyBorder="1" applyAlignment="1">
      <alignment horizontal="center"/>
    </xf>
    <xf numFmtId="3" fontId="2" fillId="2" borderId="0" xfId="1" applyNumberFormat="1" applyFont="1" applyBorder="1" applyAlignment="1">
      <alignment horizontal="left"/>
    </xf>
    <xf numFmtId="9" fontId="2" fillId="2" borderId="0" xfId="3" applyNumberFormat="1" applyFont="1" applyFill="1" applyBorder="1" applyAlignment="1">
      <alignment horizontal="center"/>
    </xf>
    <xf numFmtId="0" fontId="0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1" applyFont="1" applyBorder="1">
      <alignment horizontal="left"/>
    </xf>
    <xf numFmtId="165" fontId="14" fillId="2" borderId="5" xfId="2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center" vertical="center"/>
    </xf>
    <xf numFmtId="10" fontId="14" fillId="2" borderId="6" xfId="3" applyNumberFormat="1" applyFont="1" applyFill="1" applyBorder="1" applyAlignment="1">
      <alignment horizontal="right" vertical="center"/>
    </xf>
    <xf numFmtId="165" fontId="14" fillId="2" borderId="5" xfId="2" applyNumberFormat="1" applyFont="1" applyFill="1" applyBorder="1" applyAlignment="1">
      <alignment horizontal="left" vertical="center"/>
    </xf>
    <xf numFmtId="165" fontId="14" fillId="2" borderId="0" xfId="2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0" xfId="0" applyFont="1" applyFill="1"/>
    <xf numFmtId="0" fontId="42" fillId="2" borderId="0" xfId="0" applyFont="1" applyFill="1" applyAlignment="1">
      <alignment horizontal="left"/>
    </xf>
    <xf numFmtId="0" fontId="14" fillId="0" borderId="0" xfId="0" applyFont="1"/>
    <xf numFmtId="0" fontId="42" fillId="2" borderId="0" xfId="0" applyFont="1" applyFill="1"/>
    <xf numFmtId="0" fontId="61" fillId="36" borderId="29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42" fillId="2" borderId="0" xfId="0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0" fontId="15" fillId="4" borderId="31" xfId="1" applyFont="1" applyFill="1" applyBorder="1" applyAlignment="1">
      <alignment horizontal="left" vertical="center"/>
    </xf>
    <xf numFmtId="0" fontId="42" fillId="37" borderId="31" xfId="0" applyFont="1" applyFill="1" applyBorder="1" applyAlignment="1">
      <alignment vertical="center"/>
    </xf>
    <xf numFmtId="0" fontId="61" fillId="37" borderId="31" xfId="0" applyFont="1" applyFill="1" applyBorder="1" applyAlignment="1">
      <alignment vertical="center" wrapText="1"/>
    </xf>
    <xf numFmtId="10" fontId="42" fillId="37" borderId="31" xfId="3" applyNumberFormat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left" indent="1"/>
    </xf>
    <xf numFmtId="4" fontId="3" fillId="2" borderId="0" xfId="1" applyNumberFormat="1" applyFont="1" applyAlignment="1">
      <alignment horizontal="right"/>
    </xf>
    <xf numFmtId="0" fontId="59" fillId="2" borderId="0" xfId="0" applyFont="1" applyFill="1"/>
    <xf numFmtId="0" fontId="65" fillId="4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3" fontId="14" fillId="2" borderId="0" xfId="0" applyNumberFormat="1" applyFont="1" applyFill="1"/>
    <xf numFmtId="3" fontId="14" fillId="2" borderId="0" xfId="0" applyNumberFormat="1" applyFont="1" applyFill="1" applyAlignment="1">
      <alignment horizontal="right"/>
    </xf>
    <xf numFmtId="165" fontId="14" fillId="2" borderId="0" xfId="2" applyNumberFormat="1" applyFont="1" applyFill="1"/>
    <xf numFmtId="0" fontId="42" fillId="2" borderId="1" xfId="0" applyFont="1" applyFill="1" applyBorder="1" applyAlignment="1">
      <alignment horizontal="left"/>
    </xf>
    <xf numFmtId="0" fontId="14" fillId="0" borderId="1" xfId="0" applyFont="1" applyBorder="1"/>
    <xf numFmtId="0" fontId="14" fillId="2" borderId="1" xfId="0" applyFont="1" applyFill="1" applyBorder="1"/>
    <xf numFmtId="0" fontId="66" fillId="4" borderId="0" xfId="0" applyFont="1" applyFill="1" applyAlignment="1">
      <alignment horizontal="right" vertical="center"/>
    </xf>
    <xf numFmtId="0" fontId="42" fillId="30" borderId="0" xfId="0" applyFont="1" applyFill="1" applyAlignment="1">
      <alignment horizontal="left"/>
    </xf>
    <xf numFmtId="3" fontId="42" fillId="30" borderId="0" xfId="0" applyNumberFormat="1" applyFont="1" applyFill="1"/>
    <xf numFmtId="0" fontId="42" fillId="30" borderId="1" xfId="0" applyFont="1" applyFill="1" applyBorder="1" applyAlignment="1">
      <alignment horizontal="left"/>
    </xf>
    <xf numFmtId="0" fontId="42" fillId="33" borderId="1" xfId="0" applyFont="1" applyFill="1" applyBorder="1" applyAlignment="1">
      <alignment horizontal="left"/>
    </xf>
    <xf numFmtId="0" fontId="14" fillId="33" borderId="1" xfId="0" applyFont="1" applyFill="1" applyBorder="1"/>
    <xf numFmtId="10" fontId="42" fillId="30" borderId="1" xfId="0" applyNumberFormat="1" applyFont="1" applyFill="1" applyBorder="1"/>
    <xf numFmtId="0" fontId="14" fillId="0" borderId="0" xfId="0" applyFont="1" applyAlignment="1">
      <alignment horizontal="left"/>
    </xf>
    <xf numFmtId="0" fontId="61" fillId="2" borderId="0" xfId="0" applyFont="1" applyFill="1"/>
    <xf numFmtId="3" fontId="60" fillId="2" borderId="0" xfId="1" applyNumberFormat="1" applyFont="1" applyFill="1" applyAlignment="1">
      <alignment horizontal="center"/>
    </xf>
    <xf numFmtId="10" fontId="60" fillId="2" borderId="0" xfId="3" applyNumberFormat="1" applyFont="1" applyFill="1" applyAlignment="1">
      <alignment horizontal="right"/>
    </xf>
    <xf numFmtId="0" fontId="60" fillId="2" borderId="0" xfId="1" applyFont="1" applyFill="1">
      <alignment horizontal="left"/>
    </xf>
    <xf numFmtId="0" fontId="67" fillId="2" borderId="0" xfId="0" applyFont="1" applyFill="1" applyAlignment="1">
      <alignment horizontal="left"/>
    </xf>
    <xf numFmtId="165" fontId="60" fillId="2" borderId="0" xfId="2" applyNumberFormat="1" applyFont="1" applyFill="1" applyAlignment="1">
      <alignment horizontal="center"/>
    </xf>
    <xf numFmtId="0" fontId="61" fillId="30" borderId="44" xfId="2" applyNumberFormat="1" applyFont="1" applyFill="1" applyBorder="1" applyAlignment="1"/>
    <xf numFmtId="165" fontId="61" fillId="30" borderId="44" xfId="2" applyNumberFormat="1" applyFont="1" applyFill="1" applyBorder="1" applyAlignment="1">
      <alignment horizontal="center"/>
    </xf>
    <xf numFmtId="165" fontId="61" fillId="30" borderId="45" xfId="2" applyNumberFormat="1" applyFont="1" applyFill="1" applyBorder="1" applyAlignment="1">
      <alignment horizontal="center"/>
    </xf>
    <xf numFmtId="10" fontId="61" fillId="30" borderId="46" xfId="3" applyNumberFormat="1" applyFont="1" applyFill="1" applyBorder="1" applyAlignment="1">
      <alignment horizontal="right"/>
    </xf>
    <xf numFmtId="10" fontId="61" fillId="30" borderId="45" xfId="3" applyNumberFormat="1" applyFont="1" applyFill="1" applyBorder="1" applyAlignment="1">
      <alignment horizontal="right"/>
    </xf>
    <xf numFmtId="9" fontId="61" fillId="30" borderId="47" xfId="3" applyNumberFormat="1" applyFont="1" applyFill="1" applyBorder="1" applyAlignment="1">
      <alignment horizontal="right"/>
    </xf>
    <xf numFmtId="0" fontId="61" fillId="2" borderId="0" xfId="1" applyFont="1" applyFill="1">
      <alignment horizontal="left"/>
    </xf>
    <xf numFmtId="0" fontId="60" fillId="2" borderId="5" xfId="2" applyNumberFormat="1" applyFont="1" applyFill="1" applyBorder="1" applyAlignment="1">
      <alignment horizontal="left" indent="1"/>
    </xf>
    <xf numFmtId="165" fontId="60" fillId="2" borderId="5" xfId="2" applyNumberFormat="1" applyFont="1" applyFill="1" applyBorder="1" applyAlignment="1">
      <alignment horizontal="center"/>
    </xf>
    <xf numFmtId="165" fontId="60" fillId="2" borderId="0" xfId="2" applyNumberFormat="1" applyFont="1" applyFill="1" applyBorder="1" applyAlignment="1">
      <alignment horizontal="center"/>
    </xf>
    <xf numFmtId="10" fontId="60" fillId="2" borderId="6" xfId="3" applyNumberFormat="1" applyFont="1" applyFill="1" applyBorder="1" applyAlignment="1">
      <alignment horizontal="right"/>
    </xf>
    <xf numFmtId="10" fontId="60" fillId="2" borderId="0" xfId="3" applyNumberFormat="1" applyFont="1" applyFill="1" applyBorder="1" applyAlignment="1">
      <alignment horizontal="right"/>
    </xf>
    <xf numFmtId="10" fontId="60" fillId="2" borderId="42" xfId="3" applyNumberFormat="1" applyFont="1" applyFill="1" applyBorder="1" applyAlignment="1">
      <alignment horizontal="right"/>
    </xf>
    <xf numFmtId="0" fontId="60" fillId="2" borderId="5" xfId="1" applyNumberFormat="1" applyFont="1" applyFill="1" applyBorder="1" applyAlignment="1">
      <alignment horizontal="left" indent="1"/>
    </xf>
    <xf numFmtId="165" fontId="60" fillId="2" borderId="5" xfId="2" applyNumberFormat="1" applyFont="1" applyFill="1" applyBorder="1" applyAlignment="1">
      <alignment horizontal="left"/>
    </xf>
    <xf numFmtId="165" fontId="60" fillId="2" borderId="0" xfId="2" applyNumberFormat="1" applyFont="1" applyFill="1" applyBorder="1" applyAlignment="1">
      <alignment horizontal="left"/>
    </xf>
    <xf numFmtId="0" fontId="61" fillId="30" borderId="44" xfId="1" applyNumberFormat="1" applyFont="1" applyFill="1" applyBorder="1">
      <alignment horizontal="left"/>
    </xf>
    <xf numFmtId="165" fontId="61" fillId="30" borderId="44" xfId="2" applyNumberFormat="1" applyFont="1" applyFill="1" applyBorder="1" applyAlignment="1">
      <alignment horizontal="left"/>
    </xf>
    <xf numFmtId="165" fontId="61" fillId="30" borderId="45" xfId="2" applyNumberFormat="1" applyFont="1" applyFill="1" applyBorder="1" applyAlignment="1">
      <alignment horizontal="left"/>
    </xf>
    <xf numFmtId="0" fontId="60" fillId="2" borderId="7" xfId="1" applyNumberFormat="1" applyFont="1" applyFill="1" applyBorder="1" applyAlignment="1">
      <alignment horizontal="left" indent="1"/>
    </xf>
    <xf numFmtId="10" fontId="60" fillId="2" borderId="8" xfId="3" applyNumberFormat="1" applyFont="1" applyFill="1" applyBorder="1" applyAlignment="1">
      <alignment horizontal="right"/>
    </xf>
    <xf numFmtId="0" fontId="59" fillId="2" borderId="0" xfId="0" applyFont="1" applyFill="1" applyAlignment="1">
      <alignment horizontal="left"/>
    </xf>
    <xf numFmtId="0" fontId="61" fillId="2" borderId="0" xfId="0" applyFont="1" applyFill="1" applyAlignment="1">
      <alignment horizontal="left"/>
    </xf>
    <xf numFmtId="0" fontId="65" fillId="2" borderId="0" xfId="1" applyFont="1" applyFill="1">
      <alignment horizontal="left"/>
    </xf>
    <xf numFmtId="0" fontId="61" fillId="2" borderId="0" xfId="0" applyFont="1" applyFill="1" applyAlignment="1">
      <alignment horizontal="right"/>
    </xf>
    <xf numFmtId="3" fontId="60" fillId="2" borderId="0" xfId="1" applyNumberFormat="1" applyFont="1" applyFill="1" applyAlignment="1">
      <alignment horizontal="right"/>
    </xf>
    <xf numFmtId="0" fontId="68" fillId="2" borderId="0" xfId="1" applyFont="1" applyFill="1" applyAlignment="1">
      <alignment horizontal="left"/>
    </xf>
    <xf numFmtId="0" fontId="68" fillId="2" borderId="0" xfId="1" applyFont="1" applyFill="1" applyAlignment="1">
      <alignment horizontal="right"/>
    </xf>
    <xf numFmtId="3" fontId="68" fillId="2" borderId="0" xfId="1" applyNumberFormat="1" applyFont="1" applyFill="1" applyAlignment="1">
      <alignment horizontal="right"/>
    </xf>
    <xf numFmtId="3" fontId="68" fillId="2" borderId="0" xfId="1" applyNumberFormat="1" applyFont="1" applyFill="1" applyAlignment="1">
      <alignment horizontal="center"/>
    </xf>
    <xf numFmtId="0" fontId="68" fillId="2" borderId="0" xfId="1" applyFont="1" applyFill="1">
      <alignment horizontal="left"/>
    </xf>
    <xf numFmtId="0" fontId="60" fillId="2" borderId="0" xfId="1" applyFont="1" applyFill="1" applyAlignment="1">
      <alignment horizontal="right"/>
    </xf>
    <xf numFmtId="165" fontId="61" fillId="30" borderId="44" xfId="2" applyNumberFormat="1" applyFont="1" applyFill="1" applyBorder="1" applyAlignment="1">
      <alignment horizontal="right"/>
    </xf>
    <xf numFmtId="165" fontId="61" fillId="30" borderId="45" xfId="2" applyNumberFormat="1" applyFont="1" applyFill="1" applyBorder="1" applyAlignment="1">
      <alignment horizontal="right"/>
    </xf>
    <xf numFmtId="165" fontId="60" fillId="2" borderId="5" xfId="2" applyNumberFormat="1" applyFont="1" applyFill="1" applyBorder="1" applyAlignment="1">
      <alignment horizontal="right"/>
    </xf>
    <xf numFmtId="165" fontId="60" fillId="2" borderId="0" xfId="2" applyNumberFormat="1" applyFont="1" applyFill="1" applyBorder="1" applyAlignment="1">
      <alignment horizontal="right"/>
    </xf>
    <xf numFmtId="9" fontId="60" fillId="2" borderId="0" xfId="3" applyFont="1" applyFill="1" applyAlignment="1">
      <alignment horizontal="left"/>
    </xf>
    <xf numFmtId="165" fontId="60" fillId="2" borderId="7" xfId="2" applyNumberFormat="1" applyFont="1" applyFill="1" applyBorder="1" applyAlignment="1">
      <alignment horizontal="right"/>
    </xf>
    <xf numFmtId="165" fontId="60" fillId="2" borderId="2" xfId="2" applyNumberFormat="1" applyFont="1" applyFill="1" applyBorder="1" applyAlignment="1">
      <alignment horizontal="right"/>
    </xf>
    <xf numFmtId="175" fontId="60" fillId="2" borderId="2" xfId="2" applyNumberFormat="1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43" fillId="2" borderId="2" xfId="0" applyFont="1" applyFill="1" applyBorder="1" applyAlignment="1">
      <alignment horizontal="left"/>
    </xf>
    <xf numFmtId="0" fontId="43" fillId="2" borderId="2" xfId="0" applyFont="1" applyFill="1" applyBorder="1" applyAlignment="1">
      <alignment horizontal="center"/>
    </xf>
    <xf numFmtId="0" fontId="69" fillId="2" borderId="0" xfId="0" applyFont="1" applyFill="1"/>
    <xf numFmtId="10" fontId="14" fillId="2" borderId="0" xfId="3" applyNumberFormat="1" applyFont="1" applyFill="1" applyAlignment="1">
      <alignment horizontal="center"/>
    </xf>
    <xf numFmtId="176" fontId="14" fillId="2" borderId="0" xfId="2" applyNumberFormat="1" applyFont="1" applyFill="1" applyAlignment="1">
      <alignment horizontal="center"/>
    </xf>
    <xf numFmtId="177" fontId="14" fillId="2" borderId="0" xfId="2" applyNumberFormat="1" applyFont="1" applyFill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10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left"/>
    </xf>
    <xf numFmtId="10" fontId="14" fillId="2" borderId="0" xfId="0" applyNumberFormat="1" applyFont="1" applyFill="1" applyBorder="1" applyAlignment="1">
      <alignment horizontal="center"/>
    </xf>
    <xf numFmtId="176" fontId="14" fillId="2" borderId="0" xfId="2" applyNumberFormat="1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34" xfId="0" applyFont="1" applyFill="1" applyBorder="1" applyAlignment="1">
      <alignment horizontal="left"/>
    </xf>
    <xf numFmtId="10" fontId="14" fillId="2" borderId="34" xfId="0" applyNumberFormat="1" applyFont="1" applyFill="1" applyBorder="1" applyAlignment="1">
      <alignment horizontal="center"/>
    </xf>
    <xf numFmtId="176" fontId="14" fillId="2" borderId="34" xfId="2" applyNumberFormat="1" applyFont="1" applyFill="1" applyBorder="1" applyAlignment="1">
      <alignment horizontal="center"/>
    </xf>
    <xf numFmtId="3" fontId="14" fillId="2" borderId="34" xfId="0" applyNumberFormat="1" applyFont="1" applyFill="1" applyBorder="1" applyAlignment="1">
      <alignment horizontal="center"/>
    </xf>
    <xf numFmtId="0" fontId="14" fillId="33" borderId="34" xfId="0" applyFont="1" applyFill="1" applyBorder="1" applyAlignment="1">
      <alignment horizontal="left"/>
    </xf>
    <xf numFmtId="10" fontId="14" fillId="33" borderId="34" xfId="0" applyNumberFormat="1" applyFont="1" applyFill="1" applyBorder="1" applyAlignment="1">
      <alignment horizontal="center"/>
    </xf>
    <xf numFmtId="172" fontId="14" fillId="33" borderId="34" xfId="0" applyNumberFormat="1" applyFont="1" applyFill="1" applyBorder="1" applyAlignment="1">
      <alignment horizontal="center"/>
    </xf>
    <xf numFmtId="4" fontId="14" fillId="33" borderId="34" xfId="3" applyNumberFormat="1" applyFont="1" applyFill="1" applyBorder="1" applyAlignment="1">
      <alignment horizontal="center"/>
    </xf>
    <xf numFmtId="3" fontId="14" fillId="33" borderId="34" xfId="0" applyNumberFormat="1" applyFont="1" applyFill="1" applyBorder="1" applyAlignment="1">
      <alignment horizontal="center"/>
    </xf>
    <xf numFmtId="0" fontId="70" fillId="2" borderId="0" xfId="0" applyFont="1" applyFill="1" applyAlignment="1">
      <alignment horizontal="left"/>
    </xf>
    <xf numFmtId="10" fontId="14" fillId="2" borderId="25" xfId="3" applyNumberFormat="1" applyFont="1" applyFill="1" applyBorder="1" applyAlignment="1">
      <alignment horizontal="center"/>
    </xf>
    <xf numFmtId="178" fontId="14" fillId="2" borderId="0" xfId="0" applyNumberFormat="1" applyFont="1" applyFill="1" applyAlignment="1">
      <alignment horizontal="center"/>
    </xf>
    <xf numFmtId="177" fontId="14" fillId="2" borderId="25" xfId="2" applyNumberFormat="1" applyFont="1" applyFill="1" applyBorder="1" applyAlignment="1">
      <alignment horizontal="center"/>
    </xf>
    <xf numFmtId="3" fontId="14" fillId="2" borderId="25" xfId="0" applyNumberFormat="1" applyFont="1" applyFill="1" applyBorder="1" applyAlignment="1">
      <alignment horizontal="center"/>
    </xf>
    <xf numFmtId="10" fontId="14" fillId="2" borderId="0" xfId="3" applyNumberFormat="1" applyFont="1" applyFill="1" applyBorder="1" applyAlignment="1">
      <alignment horizontal="center"/>
    </xf>
    <xf numFmtId="178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0" fontId="43" fillId="2" borderId="0" xfId="0" applyFont="1" applyFill="1"/>
    <xf numFmtId="0" fontId="62" fillId="2" borderId="0" xfId="0" applyFont="1" applyFill="1" applyAlignment="1">
      <alignment horizontal="left"/>
    </xf>
    <xf numFmtId="3" fontId="62" fillId="2" borderId="0" xfId="0" applyNumberFormat="1" applyFont="1" applyFill="1" applyAlignment="1">
      <alignment horizontal="center"/>
    </xf>
    <xf numFmtId="10" fontId="62" fillId="2" borderId="0" xfId="0" applyNumberFormat="1" applyFont="1" applyFill="1" applyAlignment="1">
      <alignment horizontal="center"/>
    </xf>
    <xf numFmtId="3" fontId="62" fillId="2" borderId="0" xfId="3" applyNumberFormat="1" applyFont="1" applyFill="1" applyAlignment="1">
      <alignment horizontal="center"/>
    </xf>
    <xf numFmtId="3" fontId="14" fillId="2" borderId="0" xfId="3" applyNumberFormat="1" applyFont="1" applyFill="1" applyAlignment="1">
      <alignment horizontal="center"/>
    </xf>
    <xf numFmtId="4" fontId="14" fillId="2" borderId="0" xfId="0" applyNumberFormat="1" applyFont="1" applyFill="1" applyAlignment="1">
      <alignment horizontal="center"/>
    </xf>
    <xf numFmtId="0" fontId="42" fillId="33" borderId="1" xfId="1" applyFont="1" applyFill="1" applyBorder="1" applyAlignment="1">
      <alignment horizontal="left"/>
    </xf>
    <xf numFmtId="4" fontId="42" fillId="33" borderId="1" xfId="1" applyNumberFormat="1" applyFont="1" applyFill="1" applyBorder="1" applyAlignment="1">
      <alignment horizontal="center"/>
    </xf>
    <xf numFmtId="0" fontId="14" fillId="2" borderId="0" xfId="1" applyFont="1" applyAlignment="1">
      <alignment horizontal="left"/>
    </xf>
    <xf numFmtId="4" fontId="14" fillId="2" borderId="0" xfId="1" applyNumberFormat="1" applyFont="1" applyAlignment="1">
      <alignment horizontal="center"/>
    </xf>
    <xf numFmtId="3" fontId="60" fillId="2" borderId="1" xfId="1" applyNumberFormat="1" applyFont="1" applyFill="1" applyBorder="1" applyAlignment="1">
      <alignment horizontal="right"/>
    </xf>
    <xf numFmtId="3" fontId="60" fillId="2" borderId="1" xfId="1" applyNumberFormat="1" applyFont="1" applyFill="1" applyBorder="1" applyAlignment="1">
      <alignment horizontal="center"/>
    </xf>
    <xf numFmtId="0" fontId="65" fillId="4" borderId="0" xfId="0" applyFont="1" applyFill="1" applyAlignment="1">
      <alignment horizontal="center"/>
    </xf>
    <xf numFmtId="0" fontId="42" fillId="30" borderId="1" xfId="0" applyFont="1" applyFill="1" applyBorder="1" applyAlignment="1">
      <alignment horizontal="center"/>
    </xf>
    <xf numFmtId="4" fontId="42" fillId="30" borderId="1" xfId="0" applyNumberFormat="1" applyFont="1" applyFill="1" applyBorder="1" applyAlignment="1">
      <alignment horizontal="center"/>
    </xf>
    <xf numFmtId="4" fontId="42" fillId="2" borderId="1" xfId="0" applyNumberFormat="1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15" fillId="4" borderId="0" xfId="0" applyFont="1" applyFill="1"/>
    <xf numFmtId="3" fontId="15" fillId="4" borderId="0" xfId="0" applyNumberFormat="1" applyFont="1" applyFill="1" applyAlignment="1">
      <alignment horizontal="right"/>
    </xf>
    <xf numFmtId="0" fontId="42" fillId="30" borderId="0" xfId="0" applyFont="1" applyFill="1"/>
    <xf numFmtId="10" fontId="42" fillId="30" borderId="0" xfId="3" applyNumberFormat="1" applyFont="1" applyFill="1"/>
    <xf numFmtId="10" fontId="14" fillId="2" borderId="0" xfId="0" applyNumberFormat="1" applyFont="1" applyFill="1"/>
    <xf numFmtId="165" fontId="14" fillId="2" borderId="0" xfId="2" applyNumberFormat="1" applyFont="1" applyFill="1" applyBorder="1"/>
    <xf numFmtId="10" fontId="14" fillId="2" borderId="0" xfId="3" applyNumberFormat="1" applyFont="1" applyFill="1"/>
    <xf numFmtId="179" fontId="14" fillId="2" borderId="0" xfId="3" applyNumberFormat="1" applyFont="1" applyFill="1"/>
    <xf numFmtId="0" fontId="42" fillId="2" borderId="1" xfId="0" applyFont="1" applyFill="1" applyBorder="1"/>
    <xf numFmtId="3" fontId="42" fillId="2" borderId="1" xfId="0" applyNumberFormat="1" applyFont="1" applyFill="1" applyBorder="1"/>
    <xf numFmtId="10" fontId="42" fillId="2" borderId="1" xfId="3" applyNumberFormat="1" applyFont="1" applyFill="1" applyBorder="1"/>
    <xf numFmtId="0" fontId="15" fillId="4" borderId="0" xfId="0" applyFont="1" applyFill="1" applyAlignment="1">
      <alignment horizontal="right"/>
    </xf>
    <xf numFmtId="0" fontId="15" fillId="2" borderId="0" xfId="0" applyFont="1" applyFill="1"/>
    <xf numFmtId="3" fontId="15" fillId="2" borderId="0" xfId="0" applyNumberFormat="1" applyFont="1" applyFill="1"/>
    <xf numFmtId="3" fontId="71" fillId="2" borderId="0" xfId="0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/>
    <xf numFmtId="0" fontId="42" fillId="30" borderId="0" xfId="0" applyFont="1" applyFill="1" applyAlignment="1">
      <alignment horizontal="center"/>
    </xf>
    <xf numFmtId="3" fontId="42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4" fillId="0" borderId="1" xfId="0" applyFont="1" applyBorder="1" applyAlignment="1">
      <alignment horizontal="left"/>
    </xf>
    <xf numFmtId="0" fontId="60" fillId="2" borderId="0" xfId="0" applyFont="1" applyFill="1" applyAlignment="1">
      <alignment horizontal="right"/>
    </xf>
    <xf numFmtId="0" fontId="60" fillId="2" borderId="0" xfId="0" applyFont="1" applyFill="1"/>
    <xf numFmtId="0" fontId="61" fillId="30" borderId="4" xfId="0" applyFont="1" applyFill="1" applyBorder="1" applyAlignment="1">
      <alignment horizontal="left"/>
    </xf>
    <xf numFmtId="0" fontId="61" fillId="30" borderId="36" xfId="0" applyFont="1" applyFill="1" applyBorder="1" applyAlignment="1">
      <alignment horizontal="right"/>
    </xf>
    <xf numFmtId="0" fontId="61" fillId="30" borderId="58" xfId="0" applyFont="1" applyFill="1" applyBorder="1" applyAlignment="1">
      <alignment horizontal="right"/>
    </xf>
    <xf numFmtId="0" fontId="60" fillId="2" borderId="0" xfId="0" applyFont="1" applyFill="1" applyAlignment="1">
      <alignment horizontal="left"/>
    </xf>
    <xf numFmtId="165" fontId="60" fillId="2" borderId="0" xfId="2" applyNumberFormat="1" applyFont="1" applyFill="1" applyAlignment="1">
      <alignment horizontal="right"/>
    </xf>
    <xf numFmtId="177" fontId="60" fillId="2" borderId="0" xfId="2" applyNumberFormat="1" applyFont="1" applyFill="1" applyAlignment="1">
      <alignment horizontal="right"/>
    </xf>
    <xf numFmtId="0" fontId="61" fillId="30" borderId="4" xfId="0" applyFont="1" applyFill="1" applyBorder="1"/>
    <xf numFmtId="0" fontId="60" fillId="30" borderId="36" xfId="0" applyFont="1" applyFill="1" applyBorder="1" applyAlignment="1">
      <alignment horizontal="right"/>
    </xf>
    <xf numFmtId="0" fontId="60" fillId="30" borderId="58" xfId="0" applyFont="1" applyFill="1" applyBorder="1" applyAlignment="1">
      <alignment horizontal="right"/>
    </xf>
    <xf numFmtId="3" fontId="60" fillId="2" borderId="0" xfId="2" applyNumberFormat="1" applyFont="1" applyFill="1" applyAlignment="1">
      <alignment horizontal="right"/>
    </xf>
    <xf numFmtId="0" fontId="67" fillId="2" borderId="0" xfId="0" applyFont="1" applyFill="1"/>
    <xf numFmtId="0" fontId="60" fillId="2" borderId="25" xfId="0" applyFont="1" applyFill="1" applyBorder="1"/>
    <xf numFmtId="0" fontId="60" fillId="2" borderId="25" xfId="0" applyFont="1" applyFill="1" applyBorder="1" applyAlignment="1">
      <alignment horizontal="right"/>
    </xf>
    <xf numFmtId="0" fontId="60" fillId="2" borderId="34" xfId="0" applyFont="1" applyFill="1" applyBorder="1"/>
    <xf numFmtId="0" fontId="60" fillId="2" borderId="34" xfId="0" applyFont="1" applyFill="1" applyBorder="1" applyAlignment="1">
      <alignment horizontal="right"/>
    </xf>
    <xf numFmtId="4" fontId="14" fillId="2" borderId="0" xfId="1" applyNumberFormat="1" applyFont="1" applyAlignment="1">
      <alignment horizontal="right"/>
    </xf>
    <xf numFmtId="0" fontId="14" fillId="2" borderId="0" xfId="1" applyFont="1" applyAlignment="1">
      <alignment horizontal="right"/>
    </xf>
    <xf numFmtId="0" fontId="14" fillId="2" borderId="0" xfId="1" applyFont="1">
      <alignment horizontal="left"/>
    </xf>
    <xf numFmtId="0" fontId="15" fillId="4" borderId="0" xfId="1" applyFont="1" applyFill="1" applyAlignment="1"/>
    <xf numFmtId="0" fontId="15" fillId="4" borderId="0" xfId="1" applyNumberFormat="1" applyFont="1" applyFill="1" applyAlignment="1">
      <alignment horizontal="right"/>
    </xf>
    <xf numFmtId="0" fontId="14" fillId="2" borderId="0" xfId="1" applyFont="1" applyAlignment="1"/>
    <xf numFmtId="3" fontId="14" fillId="2" borderId="0" xfId="1" applyNumberFormat="1" applyFont="1" applyAlignment="1">
      <alignment horizontal="right"/>
    </xf>
    <xf numFmtId="0" fontId="14" fillId="2" borderId="0" xfId="1" applyFont="1" applyBorder="1" applyAlignment="1"/>
    <xf numFmtId="3" fontId="14" fillId="2" borderId="0" xfId="1" applyNumberFormat="1" applyFont="1" applyBorder="1" applyAlignment="1">
      <alignment horizontal="right"/>
    </xf>
    <xf numFmtId="0" fontId="14" fillId="2" borderId="0" xfId="1" applyFont="1" applyBorder="1" applyAlignment="1">
      <alignment horizontal="right"/>
    </xf>
    <xf numFmtId="0" fontId="42" fillId="2" borderId="0" xfId="1" applyFont="1" applyBorder="1" applyAlignment="1"/>
    <xf numFmtId="3" fontId="42" fillId="2" borderId="0" xfId="1" applyNumberFormat="1" applyFont="1" applyBorder="1" applyAlignment="1">
      <alignment horizontal="right"/>
    </xf>
    <xf numFmtId="0" fontId="14" fillId="2" borderId="25" xfId="1" applyFont="1" applyBorder="1">
      <alignment horizontal="left"/>
    </xf>
    <xf numFmtId="4" fontId="14" fillId="2" borderId="25" xfId="1" applyNumberFormat="1" applyFont="1" applyBorder="1" applyAlignment="1">
      <alignment horizontal="right"/>
    </xf>
    <xf numFmtId="0" fontId="14" fillId="2" borderId="25" xfId="1" applyFont="1" applyBorder="1" applyAlignment="1">
      <alignment horizontal="right"/>
    </xf>
    <xf numFmtId="0" fontId="14" fillId="2" borderId="0" xfId="1" applyFont="1" applyBorder="1">
      <alignment horizontal="left"/>
    </xf>
    <xf numFmtId="4" fontId="14" fillId="2" borderId="0" xfId="1" applyNumberFormat="1" applyFont="1" applyBorder="1" applyAlignment="1">
      <alignment horizontal="right"/>
    </xf>
    <xf numFmtId="0" fontId="14" fillId="2" borderId="34" xfId="1" applyFont="1" applyBorder="1">
      <alignment horizontal="left"/>
    </xf>
    <xf numFmtId="4" fontId="14" fillId="2" borderId="34" xfId="1" applyNumberFormat="1" applyFont="1" applyBorder="1" applyAlignment="1">
      <alignment horizontal="right"/>
    </xf>
    <xf numFmtId="0" fontId="14" fillId="2" borderId="34" xfId="1" applyFont="1" applyBorder="1" applyAlignment="1">
      <alignment horizontal="right"/>
    </xf>
    <xf numFmtId="0" fontId="42" fillId="30" borderId="4" xfId="1" applyFont="1" applyFill="1" applyBorder="1" applyAlignment="1"/>
    <xf numFmtId="3" fontId="42" fillId="30" borderId="36" xfId="1" applyNumberFormat="1" applyFont="1" applyFill="1" applyBorder="1" applyAlignment="1">
      <alignment horizontal="right"/>
    </xf>
    <xf numFmtId="3" fontId="42" fillId="30" borderId="58" xfId="1" applyNumberFormat="1" applyFont="1" applyFill="1" applyBorder="1" applyAlignment="1">
      <alignment horizontal="right"/>
    </xf>
    <xf numFmtId="0" fontId="42" fillId="30" borderId="4" xfId="1" applyFont="1" applyFill="1" applyBorder="1">
      <alignment horizontal="left"/>
    </xf>
    <xf numFmtId="4" fontId="42" fillId="30" borderId="36" xfId="1" applyNumberFormat="1" applyFont="1" applyFill="1" applyBorder="1" applyAlignment="1">
      <alignment horizontal="right"/>
    </xf>
    <xf numFmtId="0" fontId="61" fillId="2" borderId="0" xfId="0" applyFont="1" applyFill="1" applyAlignment="1"/>
    <xf numFmtId="0" fontId="15" fillId="4" borderId="0" xfId="1" applyNumberFormat="1" applyFont="1" applyFill="1" applyAlignment="1">
      <alignment horizontal="center"/>
    </xf>
    <xf numFmtId="0" fontId="42" fillId="2" borderId="1" xfId="1" applyFont="1" applyBorder="1" applyAlignment="1"/>
    <xf numFmtId="3" fontId="42" fillId="2" borderId="1" xfId="1" applyNumberFormat="1" applyFont="1" applyBorder="1" applyAlignment="1">
      <alignment horizontal="right"/>
    </xf>
    <xf numFmtId="0" fontId="14" fillId="2" borderId="0" xfId="1" applyFont="1" applyAlignment="1">
      <alignment horizontal="center"/>
    </xf>
    <xf numFmtId="0" fontId="0" fillId="0" borderId="25" xfId="0" applyFont="1" applyBorder="1"/>
    <xf numFmtId="4" fontId="3" fillId="2" borderId="25" xfId="1" applyNumberFormat="1" applyFont="1" applyBorder="1" applyAlignment="1">
      <alignment horizontal="center"/>
    </xf>
    <xf numFmtId="0" fontId="3" fillId="2" borderId="25" xfId="1" applyFont="1" applyBorder="1" applyAlignment="1">
      <alignment horizontal="center"/>
    </xf>
    <xf numFmtId="0" fontId="3" fillId="2" borderId="34" xfId="1" applyFont="1" applyBorder="1">
      <alignment horizontal="left"/>
    </xf>
    <xf numFmtId="4" fontId="3" fillId="2" borderId="34" xfId="1" applyNumberFormat="1" applyFont="1" applyBorder="1" applyAlignment="1">
      <alignment horizontal="center"/>
    </xf>
    <xf numFmtId="0" fontId="3" fillId="2" borderId="34" xfId="1" applyFont="1" applyBorder="1" applyAlignment="1">
      <alignment horizontal="center"/>
    </xf>
    <xf numFmtId="0" fontId="62" fillId="2" borderId="0" xfId="0" applyFont="1" applyFill="1"/>
    <xf numFmtId="0" fontId="62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42" fillId="2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 wrapText="1"/>
    </xf>
    <xf numFmtId="165" fontId="14" fillId="2" borderId="0" xfId="0" applyNumberFormat="1" applyFont="1" applyFill="1" applyBorder="1"/>
    <xf numFmtId="3" fontId="14" fillId="2" borderId="0" xfId="0" applyNumberFormat="1" applyFont="1" applyFill="1" applyBorder="1"/>
    <xf numFmtId="10" fontId="14" fillId="2" borderId="0" xfId="3" applyNumberFormat="1" applyFont="1" applyFill="1" applyBorder="1"/>
    <xf numFmtId="179" fontId="14" fillId="2" borderId="0" xfId="3" applyNumberFormat="1" applyFont="1" applyFill="1" applyBorder="1" applyAlignment="1">
      <alignment horizontal="right"/>
    </xf>
    <xf numFmtId="0" fontId="42" fillId="2" borderId="1" xfId="0" applyFont="1" applyFill="1" applyBorder="1" applyAlignment="1">
      <alignment horizontal="center" vertical="center"/>
    </xf>
    <xf numFmtId="10" fontId="42" fillId="2" borderId="1" xfId="0" applyNumberFormat="1" applyFont="1" applyFill="1" applyBorder="1" applyAlignment="1">
      <alignment horizontal="right" vertical="center" wrapText="1"/>
    </xf>
    <xf numFmtId="180" fontId="14" fillId="2" borderId="0" xfId="0" applyNumberFormat="1" applyFont="1" applyFill="1" applyBorder="1"/>
    <xf numFmtId="180" fontId="14" fillId="2" borderId="1" xfId="0" applyNumberFormat="1" applyFont="1" applyFill="1" applyBorder="1"/>
    <xf numFmtId="9" fontId="14" fillId="2" borderId="1" xfId="3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horizontal="center" vertical="top" wrapText="1"/>
    </xf>
    <xf numFmtId="181" fontId="60" fillId="2" borderId="0" xfId="0" applyNumberFormat="1" applyFont="1" applyFill="1" applyBorder="1" applyAlignment="1">
      <alignment horizontal="center" vertical="top" wrapText="1"/>
    </xf>
    <xf numFmtId="0" fontId="61" fillId="2" borderId="1" xfId="0" applyFont="1" applyFill="1" applyBorder="1" applyAlignment="1">
      <alignment horizontal="center" vertical="top" wrapText="1"/>
    </xf>
    <xf numFmtId="181" fontId="61" fillId="2" borderId="1" xfId="0" applyNumberFormat="1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vertical="center" wrapText="1"/>
    </xf>
    <xf numFmtId="0" fontId="61" fillId="2" borderId="0" xfId="0" applyFont="1" applyFill="1" applyBorder="1" applyAlignment="1">
      <alignment vertical="center"/>
    </xf>
    <xf numFmtId="165" fontId="14" fillId="2" borderId="0" xfId="2" applyNumberFormat="1" applyFont="1" applyFill="1" applyBorder="1" applyAlignment="1">
      <alignment horizontal="left" indent="1"/>
    </xf>
    <xf numFmtId="0" fontId="15" fillId="4" borderId="25" xfId="1" applyFont="1" applyFill="1" applyBorder="1" applyAlignment="1">
      <alignment horizontal="left"/>
    </xf>
    <xf numFmtId="0" fontId="42" fillId="30" borderId="1" xfId="2" applyNumberFormat="1" applyFont="1" applyFill="1" applyBorder="1" applyAlignment="1"/>
    <xf numFmtId="0" fontId="14" fillId="2" borderId="1" xfId="1" applyFont="1" applyFill="1" applyBorder="1" applyAlignment="1">
      <alignment horizontal="left" indent="1"/>
    </xf>
    <xf numFmtId="0" fontId="0" fillId="0" borderId="0" xfId="0" applyAlignment="1">
      <alignment horizontal="right"/>
    </xf>
    <xf numFmtId="0" fontId="15" fillId="4" borderId="25" xfId="2" applyNumberFormat="1" applyFont="1" applyFill="1" applyBorder="1" applyAlignment="1">
      <alignment horizontal="right" vertical="center"/>
    </xf>
    <xf numFmtId="10" fontId="15" fillId="4" borderId="25" xfId="3" applyNumberFormat="1" applyFont="1" applyFill="1" applyBorder="1" applyAlignment="1">
      <alignment horizontal="right" vertical="center"/>
    </xf>
    <xf numFmtId="165" fontId="42" fillId="30" borderId="1" xfId="2" applyNumberFormat="1" applyFont="1" applyFill="1" applyBorder="1" applyAlignment="1">
      <alignment horizontal="right"/>
    </xf>
    <xf numFmtId="10" fontId="42" fillId="30" borderId="1" xfId="3" applyNumberFormat="1" applyFont="1" applyFill="1" applyBorder="1" applyAlignment="1">
      <alignment horizontal="right" vertical="center"/>
    </xf>
    <xf numFmtId="9" fontId="42" fillId="30" borderId="1" xfId="3" applyNumberFormat="1" applyFont="1" applyFill="1" applyBorder="1" applyAlignment="1">
      <alignment horizontal="right" vertical="center"/>
    </xf>
    <xf numFmtId="10" fontId="14" fillId="2" borderId="0" xfId="3" applyNumberFormat="1" applyFont="1" applyFill="1" applyBorder="1" applyAlignment="1">
      <alignment horizontal="right" vertical="center"/>
    </xf>
    <xf numFmtId="165" fontId="42" fillId="30" borderId="34" xfId="2" applyNumberFormat="1" applyFont="1" applyFill="1" applyBorder="1" applyAlignment="1">
      <alignment horizontal="right"/>
    </xf>
    <xf numFmtId="10" fontId="42" fillId="30" borderId="34" xfId="3" applyNumberFormat="1" applyFont="1" applyFill="1" applyBorder="1" applyAlignment="1">
      <alignment horizontal="right" vertical="center"/>
    </xf>
    <xf numFmtId="9" fontId="42" fillId="30" borderId="34" xfId="3" applyNumberFormat="1" applyFont="1" applyFill="1" applyBorder="1" applyAlignment="1">
      <alignment horizontal="right" vertical="center"/>
    </xf>
    <xf numFmtId="0" fontId="15" fillId="4" borderId="65" xfId="2" applyNumberFormat="1" applyFont="1" applyFill="1" applyBorder="1" applyAlignment="1">
      <alignment horizontal="right" vertical="center"/>
    </xf>
    <xf numFmtId="10" fontId="15" fillId="4" borderId="65" xfId="3" applyNumberFormat="1" applyFont="1" applyFill="1" applyBorder="1" applyAlignment="1">
      <alignment horizontal="right" vertical="center"/>
    </xf>
    <xf numFmtId="10" fontId="15" fillId="31" borderId="65" xfId="3" applyNumberFormat="1" applyFont="1" applyFill="1" applyBorder="1" applyAlignment="1">
      <alignment horizontal="right" vertical="center"/>
    </xf>
    <xf numFmtId="0" fontId="14" fillId="2" borderId="26" xfId="2" applyNumberFormat="1" applyFont="1" applyFill="1" applyBorder="1" applyAlignment="1">
      <alignment horizontal="left" vertical="center"/>
    </xf>
    <xf numFmtId="165" fontId="14" fillId="2" borderId="25" xfId="2" applyNumberFormat="1" applyFont="1" applyFill="1" applyBorder="1" applyAlignment="1">
      <alignment horizontal="center" vertical="center"/>
    </xf>
    <xf numFmtId="10" fontId="14" fillId="2" borderId="25" xfId="3" applyNumberFormat="1" applyFont="1" applyFill="1" applyBorder="1" applyAlignment="1">
      <alignment horizontal="right" vertical="center"/>
    </xf>
    <xf numFmtId="0" fontId="14" fillId="2" borderId="35" xfId="2" applyNumberFormat="1" applyFont="1" applyFill="1" applyBorder="1" applyAlignment="1">
      <alignment horizontal="left" vertical="center"/>
    </xf>
    <xf numFmtId="0" fontId="14" fillId="2" borderId="35" xfId="1" applyNumberFormat="1" applyFont="1" applyFill="1" applyBorder="1" applyAlignment="1">
      <alignment horizontal="left" vertical="center"/>
    </xf>
    <xf numFmtId="0" fontId="14" fillId="2" borderId="37" xfId="1" applyNumberFormat="1" applyFont="1" applyFill="1" applyBorder="1" applyAlignment="1">
      <alignment horizontal="left" vertical="center"/>
    </xf>
    <xf numFmtId="165" fontId="14" fillId="2" borderId="34" xfId="2" applyNumberFormat="1" applyFont="1" applyFill="1" applyBorder="1" applyAlignment="1">
      <alignment horizontal="left" vertical="center"/>
    </xf>
    <xf numFmtId="10" fontId="14" fillId="2" borderId="34" xfId="3" applyNumberFormat="1" applyFont="1" applyFill="1" applyBorder="1" applyAlignment="1">
      <alignment horizontal="right" vertical="center"/>
    </xf>
    <xf numFmtId="0" fontId="15" fillId="4" borderId="57" xfId="1" applyFont="1" applyFill="1" applyBorder="1" applyAlignment="1">
      <alignment horizontal="left" vertical="center"/>
    </xf>
    <xf numFmtId="0" fontId="42" fillId="30" borderId="57" xfId="2" applyNumberFormat="1" applyFont="1" applyFill="1" applyBorder="1" applyAlignment="1">
      <alignment vertical="center"/>
    </xf>
    <xf numFmtId="165" fontId="14" fillId="2" borderId="59" xfId="2" applyNumberFormat="1" applyFont="1" applyFill="1" applyBorder="1" applyAlignment="1">
      <alignment horizontal="center" vertical="center"/>
    </xf>
    <xf numFmtId="10" fontId="14" fillId="2" borderId="60" xfId="3" applyNumberFormat="1" applyFont="1" applyFill="1" applyBorder="1" applyAlignment="1">
      <alignment horizontal="right" vertical="center"/>
    </xf>
    <xf numFmtId="165" fontId="14" fillId="2" borderId="40" xfId="2" applyNumberFormat="1" applyFont="1" applyFill="1" applyBorder="1" applyAlignment="1">
      <alignment horizontal="left" vertical="center"/>
    </xf>
    <xf numFmtId="10" fontId="14" fillId="2" borderId="69" xfId="3" applyNumberFormat="1" applyFont="1" applyFill="1" applyBorder="1" applyAlignment="1">
      <alignment horizontal="right" vertical="center"/>
    </xf>
    <xf numFmtId="165" fontId="42" fillId="30" borderId="70" xfId="2" applyNumberFormat="1" applyFont="1" applyFill="1" applyBorder="1" applyAlignment="1">
      <alignment horizontal="center" vertical="center"/>
    </xf>
    <xf numFmtId="165" fontId="42" fillId="30" borderId="71" xfId="2" applyNumberFormat="1" applyFont="1" applyFill="1" applyBorder="1" applyAlignment="1">
      <alignment horizontal="center" vertical="center"/>
    </xf>
    <xf numFmtId="10" fontId="42" fillId="30" borderId="72" xfId="3" applyNumberFormat="1" applyFont="1" applyFill="1" applyBorder="1" applyAlignment="1">
      <alignment horizontal="right" vertical="center"/>
    </xf>
    <xf numFmtId="174" fontId="14" fillId="2" borderId="6" xfId="3" applyNumberFormat="1" applyFont="1" applyFill="1" applyBorder="1" applyAlignment="1">
      <alignment horizontal="right" vertical="center"/>
    </xf>
    <xf numFmtId="174" fontId="14" fillId="2" borderId="69" xfId="3" applyNumberFormat="1" applyFont="1" applyFill="1" applyBorder="1" applyAlignment="1">
      <alignment horizontal="right" vertical="center"/>
    </xf>
    <xf numFmtId="10" fontId="42" fillId="30" borderId="71" xfId="3" applyNumberFormat="1" applyFont="1" applyFill="1" applyBorder="1" applyAlignment="1">
      <alignment horizontal="right" vertical="center"/>
    </xf>
    <xf numFmtId="9" fontId="42" fillId="30" borderId="72" xfId="3" applyNumberFormat="1" applyFont="1" applyFill="1" applyBorder="1" applyAlignment="1">
      <alignment horizontal="right" vertical="center"/>
    </xf>
    <xf numFmtId="0" fontId="15" fillId="4" borderId="11" xfId="1" applyFont="1" applyFill="1" applyBorder="1" applyAlignment="1">
      <alignment horizontal="center"/>
    </xf>
    <xf numFmtId="0" fontId="14" fillId="2" borderId="2" xfId="1" applyFont="1" applyBorder="1" applyAlignment="1">
      <alignment horizontal="center"/>
    </xf>
    <xf numFmtId="3" fontId="14" fillId="2" borderId="0" xfId="1" applyNumberFormat="1" applyFont="1" applyAlignment="1">
      <alignment horizontal="center"/>
    </xf>
    <xf numFmtId="3" fontId="42" fillId="33" borderId="1" xfId="1" applyNumberFormat="1" applyFont="1" applyFill="1" applyBorder="1" applyAlignment="1">
      <alignment horizontal="center"/>
    </xf>
    <xf numFmtId="2" fontId="14" fillId="2" borderId="0" xfId="1" applyNumberFormat="1" applyFont="1" applyFill="1" applyAlignment="1">
      <alignment horizontal="left" indent="1"/>
    </xf>
    <xf numFmtId="2" fontId="14" fillId="2" borderId="0" xfId="1" applyNumberFormat="1" applyFont="1" applyFill="1" applyBorder="1" applyAlignment="1">
      <alignment horizontal="left" indent="1"/>
    </xf>
    <xf numFmtId="3" fontId="14" fillId="2" borderId="0" xfId="1" applyNumberFormat="1" applyFont="1" applyFill="1" applyBorder="1" applyAlignment="1">
      <alignment horizontal="center"/>
    </xf>
    <xf numFmtId="2" fontId="14" fillId="2" borderId="2" xfId="1" applyNumberFormat="1" applyFont="1" applyFill="1" applyBorder="1" applyAlignment="1">
      <alignment horizontal="left" indent="1"/>
    </xf>
    <xf numFmtId="3" fontId="14" fillId="2" borderId="2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Alignment="1">
      <alignment horizontal="left" indent="1"/>
    </xf>
    <xf numFmtId="0" fontId="42" fillId="2" borderId="3" xfId="1" applyFont="1" applyFill="1" applyBorder="1" applyAlignment="1"/>
    <xf numFmtId="10" fontId="42" fillId="2" borderId="3" xfId="3" applyNumberFormat="1" applyFont="1" applyFill="1" applyBorder="1" applyAlignment="1">
      <alignment horizontal="center"/>
    </xf>
    <xf numFmtId="0" fontId="42" fillId="2" borderId="0" xfId="1" applyFont="1" applyAlignment="1">
      <alignment horizontal="left"/>
    </xf>
    <xf numFmtId="17" fontId="14" fillId="2" borderId="0" xfId="1" applyNumberFormat="1" applyFont="1" applyAlignment="1">
      <alignment horizontal="left" indent="1"/>
    </xf>
    <xf numFmtId="0" fontId="42" fillId="2" borderId="25" xfId="1" applyFont="1" applyFill="1" applyBorder="1" applyAlignment="1"/>
    <xf numFmtId="10" fontId="42" fillId="2" borderId="25" xfId="3" applyNumberFormat="1" applyFont="1" applyFill="1" applyBorder="1" applyAlignment="1">
      <alignment horizontal="center"/>
    </xf>
    <xf numFmtId="0" fontId="15" fillId="4" borderId="59" xfId="1" applyNumberFormat="1" applyFont="1" applyFill="1" applyBorder="1" applyAlignment="1">
      <alignment horizontal="left" vertical="center"/>
    </xf>
    <xf numFmtId="0" fontId="15" fillId="4" borderId="59" xfId="2" applyNumberFormat="1" applyFont="1" applyFill="1" applyBorder="1" applyAlignment="1">
      <alignment horizontal="right" vertical="center"/>
    </xf>
    <xf numFmtId="10" fontId="15" fillId="4" borderId="60" xfId="3" applyNumberFormat="1" applyFont="1" applyFill="1" applyBorder="1" applyAlignment="1">
      <alignment horizontal="right" vertical="center"/>
    </xf>
    <xf numFmtId="10" fontId="15" fillId="31" borderId="61" xfId="3" applyNumberFormat="1" applyFont="1" applyFill="1" applyBorder="1" applyAlignment="1">
      <alignment horizontal="right" vertical="center"/>
    </xf>
    <xf numFmtId="0" fontId="42" fillId="30" borderId="62" xfId="2" applyNumberFormat="1" applyFont="1" applyFill="1" applyBorder="1" applyAlignment="1">
      <alignment vertical="center"/>
    </xf>
    <xf numFmtId="165" fontId="42" fillId="30" borderId="62" xfId="2" applyNumberFormat="1" applyFont="1" applyFill="1" applyBorder="1" applyAlignment="1">
      <alignment horizontal="center" vertical="center"/>
    </xf>
    <xf numFmtId="165" fontId="42" fillId="30" borderId="1" xfId="2" applyNumberFormat="1" applyFont="1" applyFill="1" applyBorder="1" applyAlignment="1">
      <alignment horizontal="center" vertical="center"/>
    </xf>
    <xf numFmtId="10" fontId="42" fillId="30" borderId="63" xfId="3" applyNumberFormat="1" applyFont="1" applyFill="1" applyBorder="1" applyAlignment="1">
      <alignment horizontal="right" vertical="center"/>
    </xf>
    <xf numFmtId="9" fontId="42" fillId="30" borderId="64" xfId="3" applyNumberFormat="1" applyFont="1" applyFill="1" applyBorder="1" applyAlignment="1">
      <alignment horizontal="right" vertical="center"/>
    </xf>
    <xf numFmtId="10" fontId="14" fillId="2" borderId="42" xfId="3" applyNumberFormat="1" applyFont="1" applyFill="1" applyBorder="1" applyAlignment="1">
      <alignment horizontal="right" vertical="center"/>
    </xf>
    <xf numFmtId="0" fontId="14" fillId="2" borderId="5" xfId="1" applyFont="1" applyFill="1" applyBorder="1" applyAlignment="1">
      <alignment horizontal="left" vertical="center"/>
    </xf>
    <xf numFmtId="0" fontId="42" fillId="30" borderId="62" xfId="1" applyNumberFormat="1" applyFont="1" applyFill="1" applyBorder="1" applyAlignment="1">
      <alignment horizontal="left" vertical="center"/>
    </xf>
    <xf numFmtId="9" fontId="14" fillId="2" borderId="42" xfId="3" applyNumberFormat="1" applyFont="1" applyFill="1" applyBorder="1" applyAlignment="1">
      <alignment horizontal="right" vertical="center"/>
    </xf>
    <xf numFmtId="0" fontId="14" fillId="2" borderId="7" xfId="1" applyFont="1" applyFill="1" applyBorder="1" applyAlignment="1">
      <alignment horizontal="left" vertical="center"/>
    </xf>
    <xf numFmtId="165" fontId="14" fillId="2" borderId="7" xfId="2" applyNumberFormat="1" applyFont="1" applyFill="1" applyBorder="1" applyAlignment="1">
      <alignment horizontal="center" vertical="center"/>
    </xf>
    <xf numFmtId="165" fontId="14" fillId="2" borderId="2" xfId="2" applyNumberFormat="1" applyFont="1" applyFill="1" applyBorder="1" applyAlignment="1">
      <alignment horizontal="center" vertical="center"/>
    </xf>
    <xf numFmtId="10" fontId="14" fillId="2" borderId="8" xfId="3" applyNumberFormat="1" applyFont="1" applyFill="1" applyBorder="1" applyAlignment="1">
      <alignment horizontal="right" vertical="center"/>
    </xf>
    <xf numFmtId="10" fontId="14" fillId="2" borderId="2" xfId="3" applyNumberFormat="1" applyFont="1" applyFill="1" applyBorder="1" applyAlignment="1">
      <alignment horizontal="right" vertical="center"/>
    </xf>
    <xf numFmtId="10" fontId="14" fillId="2" borderId="43" xfId="3" applyNumberFormat="1" applyFont="1" applyFill="1" applyBorder="1" applyAlignment="1">
      <alignment horizontal="right" vertical="center"/>
    </xf>
    <xf numFmtId="3" fontId="42" fillId="37" borderId="31" xfId="0" applyNumberFormat="1" applyFont="1" applyFill="1" applyBorder="1" applyAlignment="1">
      <alignment horizontal="right" vertical="center"/>
    </xf>
    <xf numFmtId="9" fontId="42" fillId="37" borderId="27" xfId="3" applyFont="1" applyFill="1" applyBorder="1" applyAlignment="1">
      <alignment horizontal="right" vertical="center"/>
    </xf>
    <xf numFmtId="172" fontId="63" fillId="37" borderId="27" xfId="74" applyNumberFormat="1" applyFont="1" applyFill="1" applyBorder="1" applyAlignment="1">
      <alignment horizontal="right" vertical="center"/>
    </xf>
    <xf numFmtId="0" fontId="15" fillId="4" borderId="31" xfId="2" applyNumberFormat="1" applyFont="1" applyFill="1" applyBorder="1" applyAlignment="1">
      <alignment horizontal="center" vertical="center"/>
    </xf>
    <xf numFmtId="10" fontId="15" fillId="4" borderId="31" xfId="3" applyNumberFormat="1" applyFont="1" applyFill="1" applyBorder="1" applyAlignment="1">
      <alignment horizontal="center" vertical="center"/>
    </xf>
    <xf numFmtId="10" fontId="15" fillId="31" borderId="31" xfId="3" applyNumberFormat="1" applyFont="1" applyFill="1" applyBorder="1" applyAlignment="1">
      <alignment horizontal="center" vertical="center"/>
    </xf>
    <xf numFmtId="0" fontId="15" fillId="4" borderId="68" xfId="2" applyNumberFormat="1" applyFont="1" applyFill="1" applyBorder="1" applyAlignment="1">
      <alignment horizontal="center" vertical="center"/>
    </xf>
    <xf numFmtId="10" fontId="15" fillId="4" borderId="64" xfId="3" applyNumberFormat="1" applyFont="1" applyFill="1" applyBorder="1" applyAlignment="1">
      <alignment horizontal="center" vertical="center"/>
    </xf>
    <xf numFmtId="10" fontId="15" fillId="31" borderId="64" xfId="3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10" fontId="14" fillId="2" borderId="30" xfId="3" applyNumberFormat="1" applyFont="1" applyFill="1" applyBorder="1" applyAlignment="1">
      <alignment horizontal="right" vertical="center"/>
    </xf>
    <xf numFmtId="10" fontId="14" fillId="2" borderId="28" xfId="3" applyNumberFormat="1" applyFont="1" applyFill="1" applyBorder="1" applyAlignment="1">
      <alignment horizontal="right" vertical="center"/>
    </xf>
    <xf numFmtId="10" fontId="14" fillId="2" borderId="27" xfId="3" applyNumberFormat="1" applyFont="1" applyFill="1" applyBorder="1" applyAlignment="1">
      <alignment horizontal="right" vertical="center"/>
    </xf>
    <xf numFmtId="0" fontId="54" fillId="2" borderId="1" xfId="0" applyFont="1" applyFill="1" applyBorder="1" applyAlignment="1">
      <alignment horizontal="left"/>
    </xf>
    <xf numFmtId="3" fontId="42" fillId="30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2" borderId="1" xfId="0" applyFill="1" applyBorder="1" applyAlignment="1">
      <alignment horizontal="right"/>
    </xf>
    <xf numFmtId="0" fontId="60" fillId="0" borderId="0" xfId="0" applyFont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left" vertical="center"/>
    </xf>
    <xf numFmtId="3" fontId="14" fillId="2" borderId="28" xfId="0" applyNumberFormat="1" applyFont="1" applyFill="1" applyBorder="1" applyAlignment="1">
      <alignment horizontal="right" vertical="center"/>
    </xf>
    <xf numFmtId="9" fontId="14" fillId="2" borderId="28" xfId="3" applyFont="1" applyFill="1" applyBorder="1" applyAlignment="1">
      <alignment horizontal="right" vertical="center"/>
    </xf>
    <xf numFmtId="172" fontId="63" fillId="2" borderId="28" xfId="74" applyNumberFormat="1" applyFont="1" applyFill="1" applyBorder="1" applyAlignment="1">
      <alignment horizontal="right" vertical="center"/>
    </xf>
    <xf numFmtId="172" fontId="64" fillId="2" borderId="28" xfId="74" applyNumberFormat="1" applyFont="1" applyFill="1" applyBorder="1" applyAlignment="1">
      <alignment horizontal="right" vertical="center"/>
    </xf>
    <xf numFmtId="0" fontId="60" fillId="2" borderId="28" xfId="0" applyFont="1" applyFill="1" applyBorder="1" applyAlignment="1">
      <alignment horizontal="center" vertical="center"/>
    </xf>
    <xf numFmtId="0" fontId="60" fillId="2" borderId="28" xfId="0" applyFont="1" applyFill="1" applyBorder="1" applyAlignment="1">
      <alignment horizontal="left" vertical="center"/>
    </xf>
    <xf numFmtId="3" fontId="60" fillId="2" borderId="28" xfId="0" applyNumberFormat="1" applyFont="1" applyFill="1" applyBorder="1" applyAlignment="1">
      <alignment horizontal="right" vertical="center"/>
    </xf>
    <xf numFmtId="0" fontId="14" fillId="2" borderId="27" xfId="0" applyFont="1" applyFill="1" applyBorder="1" applyAlignment="1">
      <alignment horizontal="center" vertical="center"/>
    </xf>
    <xf numFmtId="0" fontId="60" fillId="2" borderId="27" xfId="0" applyFont="1" applyFill="1" applyBorder="1" applyAlignment="1">
      <alignment vertical="center" wrapText="1"/>
    </xf>
    <xf numFmtId="4" fontId="14" fillId="2" borderId="27" xfId="0" applyNumberFormat="1" applyFont="1" applyFill="1" applyBorder="1" applyAlignment="1">
      <alignment horizontal="right" vertical="center"/>
    </xf>
    <xf numFmtId="9" fontId="14" fillId="2" borderId="27" xfId="3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172" fontId="64" fillId="2" borderId="27" xfId="74" applyNumberFormat="1" applyFont="1" applyFill="1" applyBorder="1" applyAlignment="1">
      <alignment horizontal="right" vertical="center"/>
    </xf>
    <xf numFmtId="0" fontId="60" fillId="2" borderId="0" xfId="0" applyFont="1" applyFill="1" applyAlignment="1">
      <alignment horizontal="left" vertical="center"/>
    </xf>
    <xf numFmtId="3" fontId="58" fillId="2" borderId="0" xfId="1" applyNumberFormat="1" applyFont="1" applyFill="1" applyAlignment="1">
      <alignment horizontal="center"/>
    </xf>
    <xf numFmtId="3" fontId="2" fillId="2" borderId="0" xfId="1" applyNumberFormat="1" applyFont="1" applyAlignment="1">
      <alignment horizontal="center"/>
    </xf>
    <xf numFmtId="0" fontId="3" fillId="2" borderId="9" xfId="1" applyFont="1" applyBorder="1" applyAlignment="1">
      <alignment horizontal="center"/>
    </xf>
    <xf numFmtId="3" fontId="3" fillId="2" borderId="7" xfId="1" applyNumberFormat="1" applyFont="1" applyFill="1" applyBorder="1" applyAlignment="1">
      <alignment horizontal="center"/>
    </xf>
    <xf numFmtId="177" fontId="3" fillId="2" borderId="5" xfId="2" applyNumberFormat="1" applyFont="1" applyFill="1" applyBorder="1" applyAlignment="1">
      <alignment horizontal="center"/>
    </xf>
    <xf numFmtId="0" fontId="5" fillId="34" borderId="0" xfId="1" applyFont="1" applyFill="1" applyAlignment="1">
      <alignment horizontal="left"/>
    </xf>
    <xf numFmtId="0" fontId="5" fillId="34" borderId="0" xfId="1" applyFont="1" applyFill="1" applyAlignment="1">
      <alignment horizontal="center"/>
    </xf>
    <xf numFmtId="0" fontId="16" fillId="34" borderId="0" xfId="1" applyFont="1" applyFill="1" applyAlignment="1">
      <alignment horizontal="left"/>
    </xf>
    <xf numFmtId="0" fontId="16" fillId="34" borderId="0" xfId="1" applyFont="1" applyFill="1" applyAlignment="1">
      <alignment horizontal="center"/>
    </xf>
    <xf numFmtId="0" fontId="3" fillId="31" borderId="0" xfId="1" applyFont="1" applyFill="1">
      <alignment horizontal="left"/>
    </xf>
    <xf numFmtId="10" fontId="15" fillId="4" borderId="11" xfId="3" applyNumberFormat="1" applyFont="1" applyFill="1" applyBorder="1" applyAlignment="1">
      <alignment horizontal="center"/>
    </xf>
    <xf numFmtId="10" fontId="15" fillId="31" borderId="41" xfId="3" applyNumberFormat="1" applyFont="1" applyFill="1" applyBorder="1" applyAlignment="1">
      <alignment horizontal="center"/>
    </xf>
    <xf numFmtId="10" fontId="61" fillId="30" borderId="45" xfId="3" applyNumberFormat="1" applyFont="1" applyFill="1" applyBorder="1" applyAlignment="1">
      <alignment horizontal="center"/>
    </xf>
    <xf numFmtId="10" fontId="61" fillId="30" borderId="47" xfId="3" applyNumberFormat="1" applyFont="1" applyFill="1" applyBorder="1" applyAlignment="1">
      <alignment horizontal="center"/>
    </xf>
    <xf numFmtId="10" fontId="60" fillId="2" borderId="0" xfId="3" applyNumberFormat="1" applyFont="1" applyFill="1" applyBorder="1" applyAlignment="1">
      <alignment horizontal="center"/>
    </xf>
    <xf numFmtId="10" fontId="60" fillId="2" borderId="42" xfId="3" applyNumberFormat="1" applyFont="1" applyFill="1" applyBorder="1" applyAlignment="1">
      <alignment horizontal="center"/>
    </xf>
    <xf numFmtId="174" fontId="60" fillId="2" borderId="42" xfId="3" applyNumberFormat="1" applyFont="1" applyFill="1" applyBorder="1" applyAlignment="1">
      <alignment horizontal="center"/>
    </xf>
    <xf numFmtId="10" fontId="60" fillId="2" borderId="2" xfId="3" applyNumberFormat="1" applyFont="1" applyFill="1" applyBorder="1" applyAlignment="1">
      <alignment horizontal="center"/>
    </xf>
    <xf numFmtId="9" fontId="60" fillId="2" borderId="43" xfId="3" applyNumberFormat="1" applyFont="1" applyFill="1" applyBorder="1" applyAlignment="1">
      <alignment horizontal="center"/>
    </xf>
    <xf numFmtId="10" fontId="60" fillId="2" borderId="43" xfId="3" applyNumberFormat="1" applyFont="1" applyFill="1" applyBorder="1" applyAlignment="1">
      <alignment horizontal="center"/>
    </xf>
    <xf numFmtId="3" fontId="14" fillId="2" borderId="0" xfId="1" applyNumberFormat="1" applyFont="1">
      <alignment horizontal="left"/>
    </xf>
    <xf numFmtId="0" fontId="53" fillId="2" borderId="0" xfId="0" applyFont="1" applyFill="1" applyAlignment="1">
      <alignment horizontal="left" wrapText="1"/>
    </xf>
    <xf numFmtId="0" fontId="70" fillId="0" borderId="1" xfId="0" applyFont="1" applyBorder="1" applyAlignment="1">
      <alignment horizontal="left" wrapText="1"/>
    </xf>
    <xf numFmtId="3" fontId="55" fillId="34" borderId="9" xfId="1" applyNumberFormat="1" applyFont="1" applyFill="1" applyBorder="1" applyAlignment="1">
      <alignment horizontal="center" vertical="center"/>
    </xf>
    <xf numFmtId="3" fontId="55" fillId="34" borderId="11" xfId="1" applyNumberFormat="1" applyFont="1" applyFill="1" applyBorder="1" applyAlignment="1">
      <alignment horizontal="center" vertical="center"/>
    </xf>
    <xf numFmtId="3" fontId="55" fillId="34" borderId="10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3" fontId="15" fillId="34" borderId="9" xfId="1" applyNumberFormat="1" applyFont="1" applyFill="1" applyBorder="1" applyAlignment="1">
      <alignment horizontal="center"/>
    </xf>
    <xf numFmtId="3" fontId="15" fillId="34" borderId="11" xfId="1" applyNumberFormat="1" applyFont="1" applyFill="1" applyBorder="1" applyAlignment="1">
      <alignment horizontal="center"/>
    </xf>
    <xf numFmtId="3" fontId="15" fillId="34" borderId="10" xfId="1" applyNumberFormat="1" applyFont="1" applyFill="1" applyBorder="1" applyAlignment="1">
      <alignment horizontal="center"/>
    </xf>
    <xf numFmtId="0" fontId="60" fillId="0" borderId="1" xfId="0" applyFont="1" applyBorder="1" applyAlignment="1">
      <alignment wrapText="1"/>
    </xf>
    <xf numFmtId="0" fontId="5" fillId="31" borderId="0" xfId="1" applyFont="1" applyFill="1" applyAlignment="1">
      <alignment horizontal="center"/>
    </xf>
    <xf numFmtId="0" fontId="3" fillId="2" borderId="0" xfId="1" applyAlignment="1">
      <alignment horizontal="left"/>
    </xf>
    <xf numFmtId="0" fontId="3" fillId="2" borderId="0" xfId="1" applyAlignment="1">
      <alignment horizontal="left" wrapText="1"/>
    </xf>
    <xf numFmtId="0" fontId="44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0" fontId="60" fillId="0" borderId="1" xfId="0" applyFont="1" applyBorder="1" applyAlignment="1">
      <alignment horizontal="left" wrapText="1"/>
    </xf>
    <xf numFmtId="0" fontId="60" fillId="0" borderId="1" xfId="0" applyFont="1" applyBorder="1" applyAlignment="1">
      <alignment horizontal="left"/>
    </xf>
    <xf numFmtId="10" fontId="42" fillId="30" borderId="0" xfId="3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 vertical="top" wrapText="1"/>
    </xf>
    <xf numFmtId="0" fontId="16" fillId="31" borderId="0" xfId="1" applyFont="1" applyFill="1" applyAlignment="1">
      <alignment horizontal="center"/>
    </xf>
    <xf numFmtId="0" fontId="2" fillId="2" borderId="0" xfId="1" applyFont="1" applyAlignment="1">
      <alignment horizontal="center" wrapText="1"/>
    </xf>
    <xf numFmtId="0" fontId="2" fillId="2" borderId="0" xfId="1" applyFont="1" applyAlignment="1">
      <alignment horizontal="center"/>
    </xf>
    <xf numFmtId="3" fontId="2" fillId="2" borderId="0" xfId="1" applyNumberFormat="1" applyFont="1" applyBorder="1" applyAlignment="1">
      <alignment horizontal="center" wrapText="1"/>
    </xf>
    <xf numFmtId="3" fontId="2" fillId="2" borderId="0" xfId="1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3" fontId="55" fillId="34" borderId="66" xfId="1" applyNumberFormat="1" applyFont="1" applyFill="1" applyBorder="1" applyAlignment="1">
      <alignment horizontal="center" vertical="center"/>
    </xf>
    <xf numFmtId="3" fontId="55" fillId="34" borderId="67" xfId="1" applyNumberFormat="1" applyFont="1" applyFill="1" applyBorder="1" applyAlignment="1">
      <alignment horizontal="center" vertical="center"/>
    </xf>
    <xf numFmtId="3" fontId="55" fillId="34" borderId="41" xfId="1" applyNumberFormat="1" applyFont="1" applyFill="1" applyBorder="1" applyAlignment="1">
      <alignment horizontal="center" vertical="center"/>
    </xf>
    <xf numFmtId="3" fontId="55" fillId="34" borderId="30" xfId="1" applyNumberFormat="1" applyFont="1" applyFill="1" applyBorder="1" applyAlignment="1">
      <alignment horizontal="center" vertical="center"/>
    </xf>
    <xf numFmtId="3" fontId="55" fillId="34" borderId="65" xfId="1" applyNumberFormat="1" applyFont="1" applyFill="1" applyBorder="1" applyAlignment="1">
      <alignment horizontal="right"/>
    </xf>
    <xf numFmtId="3" fontId="55" fillId="34" borderId="65" xfId="1" applyNumberFormat="1" applyFont="1" applyFill="1" applyBorder="1" applyAlignment="1">
      <alignment horizontal="center"/>
    </xf>
    <xf numFmtId="0" fontId="67" fillId="2" borderId="0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top" wrapText="1"/>
    </xf>
    <xf numFmtId="0" fontId="60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42" fillId="2" borderId="0" xfId="0" applyFont="1" applyFill="1" applyBorder="1" applyAlignment="1">
      <alignment horizontal="left" vertical="center" wrapText="1"/>
    </xf>
    <xf numFmtId="0" fontId="42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</cellXfs>
  <cellStyles count="114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rmal 9" xfId="113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4">
    <dxf>
      <font>
        <color rgb="FF0070C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167447"/>
      <color rgb="FFB6DA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30</xdr:row>
      <xdr:rowOff>156805</xdr:rowOff>
    </xdr:from>
    <xdr:to>
      <xdr:col>7</xdr:col>
      <xdr:colOff>352425</xdr:colOff>
      <xdr:row>43</xdr:row>
      <xdr:rowOff>56370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033"/>
        <a:stretch/>
      </xdr:blipFill>
      <xdr:spPr>
        <a:xfrm>
          <a:off x="1400175" y="6652855"/>
          <a:ext cx="6505575" cy="3176165"/>
        </a:xfrm>
        <a:prstGeom prst="rect">
          <a:avLst/>
        </a:prstGeom>
      </xdr:spPr>
    </xdr:pic>
    <xdr:clientData/>
  </xdr:twoCellAnchor>
  <xdr:twoCellAnchor editAs="oneCell">
    <xdr:from>
      <xdr:col>0</xdr:col>
      <xdr:colOff>421821</xdr:colOff>
      <xdr:row>75</xdr:row>
      <xdr:rowOff>40823</xdr:rowOff>
    </xdr:from>
    <xdr:to>
      <xdr:col>7</xdr:col>
      <xdr:colOff>743386</xdr:colOff>
      <xdr:row>87</xdr:row>
      <xdr:rowOff>40358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3849"/>
        <a:stretch/>
      </xdr:blipFill>
      <xdr:spPr>
        <a:xfrm>
          <a:off x="421821" y="7489373"/>
          <a:ext cx="9694165" cy="308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1100508</xdr:colOff>
      <xdr:row>33</xdr:row>
      <xdr:rowOff>123824</xdr:rowOff>
    </xdr:from>
    <xdr:to>
      <xdr:col>11</xdr:col>
      <xdr:colOff>171450</xdr:colOff>
      <xdr:row>47</xdr:row>
      <xdr:rowOff>923925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508" y="5248274"/>
          <a:ext cx="6128967" cy="2933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26</xdr:row>
      <xdr:rowOff>98033</xdr:rowOff>
    </xdr:from>
    <xdr:to>
      <xdr:col>2</xdr:col>
      <xdr:colOff>1009573</xdr:colOff>
      <xdr:row>26</xdr:row>
      <xdr:rowOff>2314575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4974833"/>
          <a:ext cx="4638598" cy="22165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32</xdr:row>
      <xdr:rowOff>114298</xdr:rowOff>
    </xdr:from>
    <xdr:to>
      <xdr:col>7</xdr:col>
      <xdr:colOff>1085849</xdr:colOff>
      <xdr:row>37</xdr:row>
      <xdr:rowOff>1658181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5" y="6610348"/>
          <a:ext cx="6743699" cy="23535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37</xdr:row>
      <xdr:rowOff>85725</xdr:rowOff>
    </xdr:from>
    <xdr:to>
      <xdr:col>6</xdr:col>
      <xdr:colOff>351415</xdr:colOff>
      <xdr:row>54</xdr:row>
      <xdr:rowOff>142506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7867650"/>
          <a:ext cx="5361565" cy="2809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baseColWidth="10" defaultColWidth="11.5703125" defaultRowHeight="12.75"/>
  <cols>
    <col min="1" max="1" width="16.85546875" style="445" customWidth="1"/>
    <col min="2" max="9" width="11.140625" style="445" customWidth="1"/>
    <col min="10" max="16384" width="11.5703125" style="418"/>
  </cols>
  <sheetData>
    <row r="1" spans="1:9">
      <c r="A1" s="252" t="s">
        <v>277</v>
      </c>
    </row>
    <row r="2" spans="1:9" ht="15.75">
      <c r="A2" s="609" t="s">
        <v>278</v>
      </c>
      <c r="B2" s="609"/>
      <c r="C2" s="609"/>
      <c r="D2" s="609"/>
      <c r="E2" s="609"/>
      <c r="F2" s="609"/>
      <c r="G2" s="609"/>
      <c r="H2" s="609"/>
      <c r="I2" s="609"/>
    </row>
    <row r="3" spans="1:9" ht="13.5" thickBot="1"/>
    <row r="4" spans="1:9">
      <c r="A4" s="516" t="s">
        <v>343</v>
      </c>
      <c r="B4" s="516" t="s">
        <v>226</v>
      </c>
      <c r="C4" s="516" t="s">
        <v>227</v>
      </c>
      <c r="D4" s="516" t="s">
        <v>228</v>
      </c>
      <c r="E4" s="516" t="s">
        <v>229</v>
      </c>
      <c r="F4" s="516" t="s">
        <v>230</v>
      </c>
      <c r="G4" s="516" t="s">
        <v>231</v>
      </c>
      <c r="H4" s="516" t="s">
        <v>232</v>
      </c>
      <c r="I4" s="516" t="s">
        <v>233</v>
      </c>
    </row>
    <row r="5" spans="1:9" ht="13.5" thickBot="1">
      <c r="A5" s="517"/>
      <c r="B5" s="517" t="s">
        <v>234</v>
      </c>
      <c r="C5" s="517" t="s">
        <v>235</v>
      </c>
      <c r="D5" s="517" t="s">
        <v>234</v>
      </c>
      <c r="E5" s="517" t="s">
        <v>236</v>
      </c>
      <c r="F5" s="517" t="s">
        <v>234</v>
      </c>
      <c r="G5" s="517" t="s">
        <v>234</v>
      </c>
      <c r="H5" s="517" t="s">
        <v>234</v>
      </c>
      <c r="I5" s="517" t="s">
        <v>234</v>
      </c>
    </row>
    <row r="6" spans="1:9">
      <c r="A6" s="370">
        <v>2008</v>
      </c>
      <c r="B6" s="518">
        <v>1267866.580079</v>
      </c>
      <c r="C6" s="518">
        <v>179870495.37399676</v>
      </c>
      <c r="D6" s="518">
        <v>1602597.0080210001</v>
      </c>
      <c r="E6" s="518">
        <v>3685931.4598570857</v>
      </c>
      <c r="F6" s="518">
        <v>345109.27027199999</v>
      </c>
      <c r="G6" s="518">
        <v>5243278.2475079317</v>
      </c>
      <c r="H6" s="518">
        <v>39037.065934999999</v>
      </c>
      <c r="I6" s="518">
        <v>16000</v>
      </c>
    </row>
    <row r="7" spans="1:9">
      <c r="A7" s="370">
        <v>2009</v>
      </c>
      <c r="B7" s="518">
        <v>1276249.2028350001</v>
      </c>
      <c r="C7" s="518">
        <v>183994714.39928088</v>
      </c>
      <c r="D7" s="518">
        <v>1512931.0674319996</v>
      </c>
      <c r="E7" s="518">
        <v>3922708.8843694869</v>
      </c>
      <c r="F7" s="518">
        <v>302459.11290999997</v>
      </c>
      <c r="G7" s="518">
        <v>4418768.325600001</v>
      </c>
      <c r="H7" s="518">
        <v>37502.627191</v>
      </c>
      <c r="I7" s="518">
        <v>12000</v>
      </c>
    </row>
    <row r="8" spans="1:9">
      <c r="A8" s="370">
        <v>2010</v>
      </c>
      <c r="B8" s="518">
        <v>1247184.0293920003</v>
      </c>
      <c r="C8" s="518">
        <v>164084409.31560928</v>
      </c>
      <c r="D8" s="518">
        <v>1470449.7064990001</v>
      </c>
      <c r="E8" s="518">
        <v>3640465.9170745406</v>
      </c>
      <c r="F8" s="518">
        <v>261989.60579399994</v>
      </c>
      <c r="G8" s="518">
        <v>6042644.2223000005</v>
      </c>
      <c r="H8" s="518">
        <v>33847.813441999999</v>
      </c>
      <c r="I8" s="518">
        <v>17000</v>
      </c>
    </row>
    <row r="9" spans="1:9">
      <c r="A9" s="370">
        <v>2011</v>
      </c>
      <c r="B9" s="518">
        <v>1235345.0680179999</v>
      </c>
      <c r="C9" s="518">
        <v>166186737.65759215</v>
      </c>
      <c r="D9" s="518">
        <v>1256382.6002110001</v>
      </c>
      <c r="E9" s="518">
        <v>3418862.5427760012</v>
      </c>
      <c r="F9" s="518">
        <v>230199.08238500002</v>
      </c>
      <c r="G9" s="518">
        <v>7010937.8915999997</v>
      </c>
      <c r="H9" s="518">
        <v>28881.790966</v>
      </c>
      <c r="I9" s="518">
        <v>19000</v>
      </c>
    </row>
    <row r="10" spans="1:9">
      <c r="A10" s="370">
        <v>2012</v>
      </c>
      <c r="B10" s="518">
        <v>1298761.3646879999</v>
      </c>
      <c r="C10" s="518">
        <v>161544686.25159043</v>
      </c>
      <c r="D10" s="518">
        <v>1281282.4314850001</v>
      </c>
      <c r="E10" s="518">
        <v>3480857.3450930165</v>
      </c>
      <c r="F10" s="518">
        <v>249236.15747600002</v>
      </c>
      <c r="G10" s="518">
        <v>6684539.3917999994</v>
      </c>
      <c r="H10" s="518">
        <v>26104.854507000004</v>
      </c>
      <c r="I10" s="518">
        <v>17000</v>
      </c>
    </row>
    <row r="11" spans="1:9">
      <c r="A11" s="370">
        <v>2013</v>
      </c>
      <c r="B11" s="518">
        <v>1375640.694202</v>
      </c>
      <c r="C11" s="518">
        <v>156257425.44059473</v>
      </c>
      <c r="D11" s="518">
        <v>1351273.4971160002</v>
      </c>
      <c r="E11" s="518">
        <v>3674282.9679788533</v>
      </c>
      <c r="F11" s="518">
        <v>266472.33039199992</v>
      </c>
      <c r="G11" s="518">
        <v>6680658.79</v>
      </c>
      <c r="H11" s="518">
        <v>23667.787452</v>
      </c>
      <c r="I11" s="518">
        <v>18000</v>
      </c>
    </row>
    <row r="12" spans="1:9">
      <c r="A12" s="370">
        <v>2014</v>
      </c>
      <c r="B12" s="518">
        <v>1377642.4148150005</v>
      </c>
      <c r="C12" s="518">
        <v>140097028.09351492</v>
      </c>
      <c r="D12" s="518">
        <v>1315475.3454159996</v>
      </c>
      <c r="E12" s="518">
        <v>3768147.1783280014</v>
      </c>
      <c r="F12" s="518">
        <v>277294.48258999997</v>
      </c>
      <c r="G12" s="518">
        <v>7192591.9308000002</v>
      </c>
      <c r="H12" s="518">
        <v>23105.261868000001</v>
      </c>
      <c r="I12" s="518">
        <v>17017.692465</v>
      </c>
    </row>
    <row r="13" spans="1:9">
      <c r="A13" s="370">
        <v>2015</v>
      </c>
      <c r="B13" s="518">
        <v>1700814.0358259997</v>
      </c>
      <c r="C13" s="518">
        <v>146822906.53713998</v>
      </c>
      <c r="D13" s="518">
        <v>1421513.070201</v>
      </c>
      <c r="E13" s="518">
        <v>4101567.7170699998</v>
      </c>
      <c r="F13" s="518">
        <v>315784.01908399991</v>
      </c>
      <c r="G13" s="518">
        <v>7320806.8476999998</v>
      </c>
      <c r="H13" s="518">
        <v>19510.729779000001</v>
      </c>
      <c r="I13" s="518">
        <v>20153.237616000002</v>
      </c>
    </row>
    <row r="14" spans="1:9">
      <c r="A14" s="370">
        <v>2016</v>
      </c>
      <c r="B14" s="518">
        <v>2353858.5579219996</v>
      </c>
      <c r="C14" s="518">
        <v>153005602.97612339</v>
      </c>
      <c r="D14" s="518">
        <v>1336835.1692190007</v>
      </c>
      <c r="E14" s="518">
        <v>4374355.6040669987</v>
      </c>
      <c r="F14" s="518">
        <v>314174.41007200006</v>
      </c>
      <c r="G14" s="518">
        <v>7663123.9877000004</v>
      </c>
      <c r="H14" s="518">
        <v>18789.004762</v>
      </c>
      <c r="I14" s="518">
        <v>25756.505005000006</v>
      </c>
    </row>
    <row r="15" spans="1:9">
      <c r="A15" s="368" t="s">
        <v>245</v>
      </c>
      <c r="B15" s="519">
        <f>B33</f>
        <v>1799523.6573829998</v>
      </c>
      <c r="C15" s="519">
        <f t="shared" ref="C15:I15" si="0">C33</f>
        <v>112067588.43289599</v>
      </c>
      <c r="D15" s="519">
        <f t="shared" si="0"/>
        <v>1081470.4722639995</v>
      </c>
      <c r="E15" s="519">
        <f t="shared" si="0"/>
        <v>3245004.3441180019</v>
      </c>
      <c r="F15" s="519">
        <f t="shared" si="0"/>
        <v>227678.93351299997</v>
      </c>
      <c r="G15" s="519">
        <f t="shared" si="0"/>
        <v>6776535.6042809999</v>
      </c>
      <c r="H15" s="519">
        <f t="shared" si="0"/>
        <v>13654.991356</v>
      </c>
      <c r="I15" s="519">
        <f t="shared" si="0"/>
        <v>20892.874485</v>
      </c>
    </row>
    <row r="16" spans="1:9">
      <c r="A16" s="520" t="s">
        <v>237</v>
      </c>
      <c r="B16" s="59">
        <v>196316.651889</v>
      </c>
      <c r="C16" s="59">
        <v>12212458.241344353</v>
      </c>
      <c r="D16" s="59">
        <v>113954.61106499999</v>
      </c>
      <c r="E16" s="59">
        <v>331338.1466930001</v>
      </c>
      <c r="F16" s="59">
        <v>24885.816983000004</v>
      </c>
      <c r="G16" s="59">
        <v>741372.93660000002</v>
      </c>
      <c r="H16" s="59">
        <v>1404.1405</v>
      </c>
      <c r="I16" s="59">
        <v>1915.415931</v>
      </c>
    </row>
    <row r="17" spans="1:11">
      <c r="A17" s="521" t="s">
        <v>238</v>
      </c>
      <c r="B17" s="522">
        <v>178282.56701500004</v>
      </c>
      <c r="C17" s="522">
        <v>11689752.484098431</v>
      </c>
      <c r="D17" s="522">
        <v>108751.95035000001</v>
      </c>
      <c r="E17" s="522">
        <v>325924.92677100009</v>
      </c>
      <c r="F17" s="522">
        <v>21539.061728000004</v>
      </c>
      <c r="G17" s="522">
        <v>667313.26199999999</v>
      </c>
      <c r="H17" s="522">
        <v>1253.1715999999999</v>
      </c>
      <c r="I17" s="522">
        <v>1990.7484420000001</v>
      </c>
    </row>
    <row r="18" spans="1:11">
      <c r="A18" s="521" t="s">
        <v>239</v>
      </c>
      <c r="B18" s="522">
        <v>189426.07332799994</v>
      </c>
      <c r="C18" s="522">
        <v>11712044.860551592</v>
      </c>
      <c r="D18" s="522">
        <v>109873.14109599995</v>
      </c>
      <c r="E18" s="522">
        <v>359314.89863300009</v>
      </c>
      <c r="F18" s="522">
        <v>25908.486015999999</v>
      </c>
      <c r="G18" s="522">
        <v>833368.85219999996</v>
      </c>
      <c r="H18" s="522">
        <v>1359.9458</v>
      </c>
      <c r="I18" s="522">
        <v>1790.679394</v>
      </c>
    </row>
    <row r="19" spans="1:11">
      <c r="A19" s="521" t="s">
        <v>240</v>
      </c>
      <c r="B19" s="522">
        <v>190903.39100100007</v>
      </c>
      <c r="C19" s="522">
        <v>11852924.326251913</v>
      </c>
      <c r="D19" s="522">
        <v>122987.90404200007</v>
      </c>
      <c r="E19" s="522">
        <v>361456.80864799995</v>
      </c>
      <c r="F19" s="522">
        <v>26452.052766999997</v>
      </c>
      <c r="G19" s="522">
        <v>718226.83940000006</v>
      </c>
      <c r="H19" s="522">
        <v>1532.0994000000001</v>
      </c>
      <c r="I19" s="522">
        <v>1729.808792</v>
      </c>
    </row>
    <row r="20" spans="1:11">
      <c r="A20" s="521" t="s">
        <v>241</v>
      </c>
      <c r="B20" s="522">
        <v>210332.573714</v>
      </c>
      <c r="C20" s="522">
        <v>12562471.591414457</v>
      </c>
      <c r="D20" s="522">
        <v>126465.37685100002</v>
      </c>
      <c r="E20" s="522">
        <v>371324.56977900001</v>
      </c>
      <c r="F20" s="522">
        <v>25180.456025999996</v>
      </c>
      <c r="G20" s="522">
        <v>816711.3898</v>
      </c>
      <c r="H20" s="522">
        <v>1560.5543459999999</v>
      </c>
      <c r="I20" s="522">
        <v>2295.9396660000002</v>
      </c>
    </row>
    <row r="21" spans="1:11">
      <c r="A21" s="521" t="s">
        <v>242</v>
      </c>
      <c r="B21" s="522">
        <v>209836.82933300006</v>
      </c>
      <c r="C21" s="522">
        <v>12558541.292011576</v>
      </c>
      <c r="D21" s="522">
        <v>125576.324345</v>
      </c>
      <c r="E21" s="522">
        <v>400132.5142529998</v>
      </c>
      <c r="F21" s="522">
        <v>27389.445660000001</v>
      </c>
      <c r="G21" s="522">
        <v>805555.78200000001</v>
      </c>
      <c r="H21" s="522">
        <v>1701.06</v>
      </c>
      <c r="I21" s="522">
        <v>3019.9521629999999</v>
      </c>
    </row>
    <row r="22" spans="1:11">
      <c r="A22" s="521" t="s">
        <v>243</v>
      </c>
      <c r="B22" s="522">
        <v>205998.474154</v>
      </c>
      <c r="C22" s="522">
        <v>12816882.971258283</v>
      </c>
      <c r="D22" s="522">
        <v>114136.05824999999</v>
      </c>
      <c r="E22" s="522">
        <v>366591.43856300006</v>
      </c>
      <c r="F22" s="522">
        <v>24990.962024</v>
      </c>
      <c r="G22" s="522">
        <v>748306.78185700008</v>
      </c>
      <c r="H22" s="522">
        <v>1781.9712</v>
      </c>
      <c r="I22" s="522">
        <v>2978.6943089999995</v>
      </c>
    </row>
    <row r="23" spans="1:11">
      <c r="A23" s="521" t="s">
        <v>244</v>
      </c>
      <c r="B23" s="522">
        <v>209193.18006099993</v>
      </c>
      <c r="C23" s="522">
        <v>13536417.876253132</v>
      </c>
      <c r="D23" s="522">
        <v>124282.15642500001</v>
      </c>
      <c r="E23" s="522">
        <v>367007.4083079999</v>
      </c>
      <c r="F23" s="522">
        <v>25308.376388000001</v>
      </c>
      <c r="G23" s="522">
        <v>727842.26456000004</v>
      </c>
      <c r="H23" s="522">
        <v>1726.1769100000001</v>
      </c>
      <c r="I23" s="522">
        <v>2551.6085979999998</v>
      </c>
    </row>
    <row r="24" spans="1:11" ht="13.5" thickBot="1">
      <c r="A24" s="523" t="s">
        <v>194</v>
      </c>
      <c r="B24" s="524">
        <f t="shared" ref="B24:I24" si="1">B28</f>
        <v>209233.916899</v>
      </c>
      <c r="C24" s="524">
        <f t="shared" si="1"/>
        <v>13126094.789715191</v>
      </c>
      <c r="D24" s="524">
        <f t="shared" si="1"/>
        <v>135442.94984900006</v>
      </c>
      <c r="E24" s="524">
        <f t="shared" si="1"/>
        <v>361913.63248400018</v>
      </c>
      <c r="F24" s="524">
        <f t="shared" si="1"/>
        <v>26024.275939000003</v>
      </c>
      <c r="G24" s="524">
        <f t="shared" si="1"/>
        <v>717837.49586399994</v>
      </c>
      <c r="H24" s="524">
        <f t="shared" si="1"/>
        <v>1335.8715999999999</v>
      </c>
      <c r="I24" s="524">
        <f t="shared" si="1"/>
        <v>2620.0271900000007</v>
      </c>
    </row>
    <row r="25" spans="1:11">
      <c r="A25" s="525"/>
      <c r="B25" s="522"/>
      <c r="C25" s="522"/>
      <c r="D25" s="522"/>
      <c r="E25" s="522"/>
      <c r="F25" s="522"/>
      <c r="G25" s="522"/>
      <c r="H25" s="522"/>
      <c r="I25" s="522"/>
    </row>
    <row r="26" spans="1:11">
      <c r="A26" s="250" t="s">
        <v>259</v>
      </c>
      <c r="D26" s="518"/>
    </row>
    <row r="27" spans="1:11">
      <c r="A27" s="526" t="s">
        <v>248</v>
      </c>
      <c r="B27" s="283">
        <v>199537.03851999994</v>
      </c>
      <c r="C27" s="283">
        <v>12369239.918439711</v>
      </c>
      <c r="D27" s="283">
        <v>116550.32367700001</v>
      </c>
      <c r="E27" s="283">
        <v>372407.00078999979</v>
      </c>
      <c r="F27" s="283">
        <v>27323.703878</v>
      </c>
      <c r="G27" s="283">
        <v>263289.18449999997</v>
      </c>
      <c r="H27" s="283">
        <v>1577.3366700000001</v>
      </c>
      <c r="I27" s="283">
        <v>2000.3378559999999</v>
      </c>
    </row>
    <row r="28" spans="1:11">
      <c r="A28" s="526" t="s">
        <v>247</v>
      </c>
      <c r="B28" s="283">
        <v>209233.916899</v>
      </c>
      <c r="C28" s="283">
        <v>13126094.789715191</v>
      </c>
      <c r="D28" s="283">
        <v>135442.94984900006</v>
      </c>
      <c r="E28" s="283">
        <v>361913.63248400018</v>
      </c>
      <c r="F28" s="283">
        <v>26024.275939000003</v>
      </c>
      <c r="G28" s="283">
        <v>717837.49586399994</v>
      </c>
      <c r="H28" s="283">
        <v>1335.8715999999999</v>
      </c>
      <c r="I28" s="283">
        <v>2620.0271900000007</v>
      </c>
    </row>
    <row r="29" spans="1:11" ht="12" customHeight="1" thickBot="1">
      <c r="A29" s="527" t="s">
        <v>262</v>
      </c>
      <c r="B29" s="528">
        <f t="shared" ref="B29:I29" si="2">B28/B27-1</f>
        <v>4.8596884322446909E-2</v>
      </c>
      <c r="C29" s="528">
        <f t="shared" si="2"/>
        <v>6.1188470452997024E-2</v>
      </c>
      <c r="D29" s="528">
        <f t="shared" si="2"/>
        <v>0.16209844448272692</v>
      </c>
      <c r="E29" s="528">
        <f t="shared" si="2"/>
        <v>-2.817715103029661E-2</v>
      </c>
      <c r="F29" s="528">
        <f t="shared" si="2"/>
        <v>-4.7556800673946964E-2</v>
      </c>
      <c r="G29" s="528">
        <f t="shared" si="2"/>
        <v>1.7264222692140248</v>
      </c>
      <c r="H29" s="528">
        <f t="shared" si="2"/>
        <v>-0.15308404007370235</v>
      </c>
      <c r="I29" s="528">
        <f t="shared" si="2"/>
        <v>0.30979233440053489</v>
      </c>
    </row>
    <row r="30" spans="1:11" ht="12" customHeight="1">
      <c r="B30" s="518"/>
      <c r="C30" s="518"/>
      <c r="D30" s="518"/>
      <c r="E30" s="518"/>
      <c r="F30" s="518"/>
      <c r="G30" s="518"/>
      <c r="H30" s="518"/>
      <c r="I30" s="518"/>
    </row>
    <row r="31" spans="1:11" s="529" customFormat="1" ht="12" customHeight="1">
      <c r="A31" s="529" t="s">
        <v>260</v>
      </c>
      <c r="K31" s="418"/>
    </row>
    <row r="32" spans="1:11" ht="12" customHeight="1">
      <c r="A32" s="526" t="s">
        <v>249</v>
      </c>
      <c r="B32" s="283">
        <v>1725047.6310920003</v>
      </c>
      <c r="C32" s="283">
        <v>114558134.12397577</v>
      </c>
      <c r="D32" s="283">
        <v>967939.96459199989</v>
      </c>
      <c r="E32" s="283">
        <v>3281840.9168159999</v>
      </c>
      <c r="F32" s="283">
        <v>236061.18212200003</v>
      </c>
      <c r="G32" s="283">
        <v>5792239.3722999999</v>
      </c>
      <c r="H32" s="283">
        <v>13961.276554</v>
      </c>
      <c r="I32" s="283">
        <v>19079.244365999999</v>
      </c>
    </row>
    <row r="33" spans="1:10" ht="12" customHeight="1">
      <c r="A33" s="526" t="s">
        <v>246</v>
      </c>
      <c r="B33" s="283">
        <v>1799523.6573829998</v>
      </c>
      <c r="C33" s="283">
        <v>112067588.43289599</v>
      </c>
      <c r="D33" s="283">
        <v>1081470.4722639995</v>
      </c>
      <c r="E33" s="283">
        <v>3245004.3441180019</v>
      </c>
      <c r="F33" s="283">
        <v>227678.93351299997</v>
      </c>
      <c r="G33" s="283">
        <v>6776535.6042809999</v>
      </c>
      <c r="H33" s="283">
        <v>13654.991356</v>
      </c>
      <c r="I33" s="283">
        <v>20892.874485</v>
      </c>
    </row>
    <row r="34" spans="1:10" ht="12" customHeight="1" thickBot="1">
      <c r="A34" s="527" t="s">
        <v>262</v>
      </c>
      <c r="B34" s="528">
        <f t="shared" ref="B34:I34" si="3">B33/B32-1</f>
        <v>4.3173315883373142E-2</v>
      </c>
      <c r="C34" s="528">
        <f t="shared" si="3"/>
        <v>-2.1740452654234854E-2</v>
      </c>
      <c r="D34" s="528">
        <f t="shared" si="3"/>
        <v>0.11729085669053285</v>
      </c>
      <c r="E34" s="528">
        <f t="shared" si="3"/>
        <v>-1.122436267682847E-2</v>
      </c>
      <c r="F34" s="528">
        <f t="shared" si="3"/>
        <v>-3.5508797056976515E-2</v>
      </c>
      <c r="G34" s="528">
        <f t="shared" si="3"/>
        <v>0.16993362475455709</v>
      </c>
      <c r="H34" s="528">
        <f t="shared" si="3"/>
        <v>-2.1938194320221149E-2</v>
      </c>
      <c r="I34" s="528">
        <f t="shared" si="3"/>
        <v>9.5057754081286694E-2</v>
      </c>
    </row>
    <row r="36" spans="1:10" ht="12" customHeight="1">
      <c r="A36" s="529" t="s">
        <v>261</v>
      </c>
      <c r="B36" s="529"/>
      <c r="C36" s="529"/>
      <c r="D36" s="529"/>
      <c r="E36" s="529"/>
      <c r="F36" s="529"/>
      <c r="G36" s="529"/>
      <c r="H36" s="529"/>
      <c r="I36" s="529"/>
    </row>
    <row r="37" spans="1:10" ht="12" customHeight="1">
      <c r="A37" s="530" t="s">
        <v>250</v>
      </c>
      <c r="B37" s="518">
        <f t="shared" ref="B37:I37" si="4">B23</f>
        <v>209193.18006099993</v>
      </c>
      <c r="C37" s="518">
        <f t="shared" si="4"/>
        <v>13536417.876253132</v>
      </c>
      <c r="D37" s="518">
        <f t="shared" si="4"/>
        <v>124282.15642500001</v>
      </c>
      <c r="E37" s="518">
        <f t="shared" si="4"/>
        <v>367007.4083079999</v>
      </c>
      <c r="F37" s="518">
        <f t="shared" si="4"/>
        <v>25308.376388000001</v>
      </c>
      <c r="G37" s="518">
        <f t="shared" si="4"/>
        <v>727842.26456000004</v>
      </c>
      <c r="H37" s="518">
        <f t="shared" si="4"/>
        <v>1726.1769100000001</v>
      </c>
      <c r="I37" s="518">
        <f t="shared" si="4"/>
        <v>2551.6085979999998</v>
      </c>
      <c r="J37" s="60"/>
    </row>
    <row r="38" spans="1:10" ht="12" customHeight="1">
      <c r="A38" s="526" t="s">
        <v>247</v>
      </c>
      <c r="B38" s="518">
        <f t="shared" ref="B38:I38" si="5">B28</f>
        <v>209233.916899</v>
      </c>
      <c r="C38" s="518">
        <f t="shared" si="5"/>
        <v>13126094.789715191</v>
      </c>
      <c r="D38" s="518">
        <f t="shared" si="5"/>
        <v>135442.94984900006</v>
      </c>
      <c r="E38" s="518">
        <f t="shared" si="5"/>
        <v>361913.63248400018</v>
      </c>
      <c r="F38" s="518">
        <f t="shared" si="5"/>
        <v>26024.275939000003</v>
      </c>
      <c r="G38" s="518">
        <f t="shared" si="5"/>
        <v>717837.49586399994</v>
      </c>
      <c r="H38" s="518">
        <f t="shared" si="5"/>
        <v>1335.8715999999999</v>
      </c>
      <c r="I38" s="518">
        <f t="shared" si="5"/>
        <v>2620.0271900000007</v>
      </c>
      <c r="J38" s="60"/>
    </row>
    <row r="39" spans="1:10" ht="12" customHeight="1">
      <c r="A39" s="531" t="s">
        <v>262</v>
      </c>
      <c r="B39" s="532">
        <f t="shared" ref="B39:I39" si="6">B38/B37-1</f>
        <v>1.9473310739948069E-4</v>
      </c>
      <c r="C39" s="532">
        <f t="shared" si="6"/>
        <v>-3.0312531002590237E-2</v>
      </c>
      <c r="D39" s="532">
        <f t="shared" si="6"/>
        <v>8.9802058035058252E-2</v>
      </c>
      <c r="E39" s="532">
        <f t="shared" si="6"/>
        <v>-1.387921799040337E-2</v>
      </c>
      <c r="F39" s="532">
        <f t="shared" si="6"/>
        <v>2.8287059589466423E-2</v>
      </c>
      <c r="G39" s="532">
        <f t="shared" si="6"/>
        <v>-1.3745792437662607E-2</v>
      </c>
      <c r="H39" s="532">
        <f t="shared" si="6"/>
        <v>-0.22610968072791571</v>
      </c>
      <c r="I39" s="532">
        <f t="shared" si="6"/>
        <v>2.6813905570638452E-2</v>
      </c>
      <c r="J39" s="60"/>
    </row>
    <row r="40" spans="1:10" ht="26.25" customHeight="1">
      <c r="A40" s="610" t="s">
        <v>193</v>
      </c>
      <c r="B40" s="610"/>
      <c r="C40" s="610"/>
      <c r="D40" s="610"/>
      <c r="E40" s="610"/>
      <c r="F40" s="610"/>
      <c r="G40" s="610"/>
      <c r="H40" s="610"/>
      <c r="I40" s="610"/>
    </row>
  </sheetData>
  <mergeCells count="2">
    <mergeCell ref="A2:I2"/>
    <mergeCell ref="A40:I4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P13" sqref="P13"/>
    </sheetView>
  </sheetViews>
  <sheetFormatPr baseColWidth="10" defaultColWidth="28.7109375" defaultRowHeight="12"/>
  <cols>
    <col min="1" max="1" width="28.7109375" style="155"/>
    <col min="2" max="13" width="7.7109375" style="155" customWidth="1"/>
    <col min="14" max="15" width="7.7109375" style="156" customWidth="1"/>
    <col min="16" max="16384" width="28.7109375" style="156"/>
  </cols>
  <sheetData>
    <row r="1" spans="1:15" ht="15">
      <c r="A1" s="265" t="s">
        <v>357</v>
      </c>
    </row>
    <row r="2" spans="1:15" ht="15.75">
      <c r="A2" s="143" t="s">
        <v>358</v>
      </c>
    </row>
    <row r="4" spans="1:15">
      <c r="A4" s="593" t="s">
        <v>359</v>
      </c>
      <c r="B4" s="594">
        <v>2008</v>
      </c>
      <c r="C4" s="594">
        <v>2009</v>
      </c>
      <c r="D4" s="594">
        <v>2010</v>
      </c>
      <c r="E4" s="594">
        <v>2011</v>
      </c>
      <c r="F4" s="594">
        <v>2012</v>
      </c>
      <c r="G4" s="594">
        <v>2013</v>
      </c>
      <c r="H4" s="594">
        <v>2014</v>
      </c>
      <c r="I4" s="594">
        <v>2015</v>
      </c>
      <c r="J4" s="594">
        <v>2016</v>
      </c>
      <c r="K4" s="594">
        <v>2016</v>
      </c>
      <c r="L4" s="594">
        <v>2017</v>
      </c>
      <c r="M4" s="594" t="s">
        <v>345</v>
      </c>
      <c r="N4" s="594" t="s">
        <v>360</v>
      </c>
    </row>
    <row r="5" spans="1:15" s="28" customFormat="1">
      <c r="A5" s="595"/>
      <c r="B5" s="596"/>
      <c r="C5" s="596"/>
      <c r="D5" s="596"/>
      <c r="E5" s="596"/>
      <c r="F5" s="596"/>
      <c r="G5" s="596"/>
      <c r="H5" s="596"/>
      <c r="I5" s="596"/>
      <c r="J5" s="596"/>
      <c r="K5" s="630" t="s">
        <v>361</v>
      </c>
      <c r="L5" s="630"/>
      <c r="M5" s="596"/>
      <c r="N5" s="596"/>
    </row>
    <row r="6" spans="1:15" s="159" customFormat="1">
      <c r="A6" s="184"/>
      <c r="B6" s="185"/>
      <c r="C6" s="185"/>
      <c r="D6" s="185"/>
      <c r="E6" s="185"/>
      <c r="F6" s="185"/>
      <c r="G6" s="185"/>
      <c r="H6" s="185"/>
      <c r="K6" s="597"/>
      <c r="L6" s="160"/>
      <c r="M6" s="185"/>
      <c r="N6" s="185"/>
    </row>
    <row r="7" spans="1:15" s="159" customFormat="1" ht="12.75" thickBot="1">
      <c r="A7" s="186"/>
      <c r="B7" s="185"/>
      <c r="C7" s="185"/>
      <c r="D7" s="185"/>
      <c r="E7" s="185"/>
      <c r="F7" s="185"/>
      <c r="G7" s="185"/>
      <c r="H7" s="185"/>
      <c r="K7" s="187"/>
      <c r="L7" s="188"/>
      <c r="M7" s="185"/>
      <c r="N7" s="185"/>
    </row>
    <row r="8" spans="1:15">
      <c r="H8" s="189"/>
      <c r="K8" s="190"/>
      <c r="L8" s="191"/>
      <c r="M8" s="192"/>
      <c r="N8" s="193"/>
    </row>
    <row r="9" spans="1:15">
      <c r="A9" s="194" t="s">
        <v>362</v>
      </c>
      <c r="B9" s="195">
        <v>18100.9679482994</v>
      </c>
      <c r="C9" s="195">
        <v>16481.813528277929</v>
      </c>
      <c r="D9" s="195">
        <v>21902.831565768924</v>
      </c>
      <c r="E9" s="195">
        <v>27525.674834212732</v>
      </c>
      <c r="F9" s="195">
        <v>27466.673086776646</v>
      </c>
      <c r="G9" s="195">
        <v>23789.445416193055</v>
      </c>
      <c r="H9" s="195">
        <v>20545.413928408008</v>
      </c>
      <c r="I9" s="196">
        <v>18836.319853859721</v>
      </c>
      <c r="J9" s="197">
        <v>21652.039016532108</v>
      </c>
      <c r="K9" s="198">
        <v>13503.755917436789</v>
      </c>
      <c r="L9" s="199">
        <v>16698.248712516845</v>
      </c>
      <c r="M9" s="200">
        <f>L9/K9-1</f>
        <v>0.23656328021711004</v>
      </c>
      <c r="N9" s="201">
        <f>L9/$L$24</f>
        <v>0.59492373532226395</v>
      </c>
    </row>
    <row r="10" spans="1:15">
      <c r="A10" s="194" t="s">
        <v>363</v>
      </c>
      <c r="B10" s="195">
        <v>175.89179999999999</v>
      </c>
      <c r="C10" s="195">
        <v>148.02010000000001</v>
      </c>
      <c r="D10" s="195">
        <v>251.68170000000003</v>
      </c>
      <c r="E10" s="195">
        <v>491.9676</v>
      </c>
      <c r="F10" s="195">
        <v>722.2650000000001</v>
      </c>
      <c r="G10" s="195">
        <v>721.94380000000012</v>
      </c>
      <c r="H10" s="195">
        <v>663.60569999999996</v>
      </c>
      <c r="I10" s="196">
        <v>697.67470000000003</v>
      </c>
      <c r="J10" s="197">
        <v>639.86619999999994</v>
      </c>
      <c r="K10" s="198">
        <v>413.36860000000001</v>
      </c>
      <c r="L10" s="199">
        <v>369.8141</v>
      </c>
      <c r="M10" s="200">
        <f t="shared" ref="M10:M21" si="0">L10/K10-1</f>
        <v>-0.10536480032590767</v>
      </c>
      <c r="N10" s="201">
        <f t="shared" ref="N10:N21" si="1">L10/$L$24</f>
        <v>1.3175704203155329E-2</v>
      </c>
    </row>
    <row r="11" spans="1:15">
      <c r="A11" s="194" t="s">
        <v>364</v>
      </c>
      <c r="B11" s="195">
        <v>908.78440000000012</v>
      </c>
      <c r="C11" s="195">
        <v>570.93029999999999</v>
      </c>
      <c r="D11" s="195">
        <v>949.29350000000011</v>
      </c>
      <c r="E11" s="195">
        <v>1129.5879</v>
      </c>
      <c r="F11" s="195">
        <v>1301.0628000000002</v>
      </c>
      <c r="G11" s="195">
        <v>1320.0777</v>
      </c>
      <c r="H11" s="195">
        <v>1148.5262999999998</v>
      </c>
      <c r="I11" s="196">
        <v>1080.2878000000001</v>
      </c>
      <c r="J11" s="197">
        <v>1083.5482999999999</v>
      </c>
      <c r="K11" s="198">
        <v>694.75080000000003</v>
      </c>
      <c r="L11" s="199">
        <v>793.74350000000004</v>
      </c>
      <c r="M11" s="200">
        <f t="shared" si="0"/>
        <v>0.14248662973831761</v>
      </c>
      <c r="N11" s="201">
        <f t="shared" si="1"/>
        <v>2.8279423551393044E-2</v>
      </c>
    </row>
    <row r="12" spans="1:15">
      <c r="A12" s="194" t="s">
        <v>365</v>
      </c>
      <c r="B12" s="195">
        <v>327.77690000000001</v>
      </c>
      <c r="C12" s="195">
        <v>368.9264</v>
      </c>
      <c r="D12" s="195">
        <v>393.05259999999987</v>
      </c>
      <c r="E12" s="195">
        <v>475.91149999999999</v>
      </c>
      <c r="F12" s="195">
        <v>545.32429999999999</v>
      </c>
      <c r="G12" s="195">
        <v>544.48760000000016</v>
      </c>
      <c r="H12" s="195">
        <v>581.29720000000009</v>
      </c>
      <c r="I12" s="196">
        <v>525.20709999999997</v>
      </c>
      <c r="J12" s="197">
        <v>442.02819999999997</v>
      </c>
      <c r="K12" s="198">
        <v>294.34519999999998</v>
      </c>
      <c r="L12" s="199">
        <v>310.75190000000009</v>
      </c>
      <c r="M12" s="200">
        <f t="shared" si="0"/>
        <v>5.5739655343454375E-2</v>
      </c>
      <c r="N12" s="201">
        <f t="shared" si="1"/>
        <v>1.1071441340307213E-2</v>
      </c>
      <c r="O12" s="202">
        <f>SUM(N9:N12)</f>
        <v>0.64745030441711948</v>
      </c>
    </row>
    <row r="13" spans="1:15">
      <c r="A13" s="203" t="s">
        <v>366</v>
      </c>
      <c r="B13" s="204">
        <v>2681.4368000245331</v>
      </c>
      <c r="C13" s="204">
        <v>1920.8202588002309</v>
      </c>
      <c r="D13" s="204">
        <v>3088.1233844173048</v>
      </c>
      <c r="E13" s="204">
        <v>4567.8024539648541</v>
      </c>
      <c r="F13" s="204">
        <v>4995.5372719897332</v>
      </c>
      <c r="G13" s="204">
        <v>5270.9630859503377</v>
      </c>
      <c r="H13" s="204">
        <v>4562.2725959757954</v>
      </c>
      <c r="I13" s="205">
        <v>2301.9020648507772</v>
      </c>
      <c r="J13" s="206">
        <v>2209.6042506134827</v>
      </c>
      <c r="K13" s="207">
        <v>1186.2019111517939</v>
      </c>
      <c r="L13" s="208">
        <v>2005.819128066581</v>
      </c>
      <c r="M13" s="166">
        <f t="shared" si="0"/>
        <v>0.69095927869391516</v>
      </c>
      <c r="N13" s="209">
        <f t="shared" si="1"/>
        <v>7.1463147339261027E-2</v>
      </c>
      <c r="O13" s="12">
        <f>100%-O12</f>
        <v>0.35254969558288052</v>
      </c>
    </row>
    <row r="14" spans="1:15">
      <c r="A14" s="203" t="s">
        <v>367</v>
      </c>
      <c r="B14" s="204">
        <v>1797.3858471823089</v>
      </c>
      <c r="C14" s="204">
        <v>1683.2136660010215</v>
      </c>
      <c r="D14" s="204">
        <v>1884.2183061226253</v>
      </c>
      <c r="E14" s="204">
        <v>2113.5156486492629</v>
      </c>
      <c r="F14" s="204">
        <v>2311.7126019672733</v>
      </c>
      <c r="G14" s="204">
        <v>1706.6950634617754</v>
      </c>
      <c r="H14" s="204">
        <v>1730.5254660543083</v>
      </c>
      <c r="I14" s="205">
        <v>1449.312460068011</v>
      </c>
      <c r="J14" s="206">
        <v>1266.7486399764689</v>
      </c>
      <c r="K14" s="207">
        <v>951.47985208443743</v>
      </c>
      <c r="L14" s="208">
        <v>1626.0547485820221</v>
      </c>
      <c r="M14" s="166">
        <f t="shared" si="0"/>
        <v>0.70897444125566267</v>
      </c>
      <c r="N14" s="209">
        <f t="shared" si="1"/>
        <v>5.7932935454469772E-2</v>
      </c>
    </row>
    <row r="15" spans="1:15">
      <c r="A15" s="203" t="s">
        <v>368</v>
      </c>
      <c r="B15" s="204">
        <v>685.93448714902649</v>
      </c>
      <c r="C15" s="204">
        <v>634.36531445369326</v>
      </c>
      <c r="D15" s="204">
        <v>975.09790797619473</v>
      </c>
      <c r="E15" s="204">
        <v>1689.3502871966998</v>
      </c>
      <c r="F15" s="204">
        <v>1094.8051389253683</v>
      </c>
      <c r="G15" s="204">
        <v>785.88057815767991</v>
      </c>
      <c r="H15" s="204">
        <v>847.43103959854761</v>
      </c>
      <c r="I15" s="205">
        <v>703.8922290231435</v>
      </c>
      <c r="J15" s="206">
        <v>875.63225430814714</v>
      </c>
      <c r="K15" s="207">
        <v>368.69333811855404</v>
      </c>
      <c r="L15" s="208">
        <v>339.16282060708994</v>
      </c>
      <c r="M15" s="166">
        <f t="shared" si="0"/>
        <v>-8.0095066708171681E-2</v>
      </c>
      <c r="N15" s="209">
        <f t="shared" si="1"/>
        <v>1.2083663118920701E-2</v>
      </c>
    </row>
    <row r="16" spans="1:15">
      <c r="A16" s="203" t="s">
        <v>369</v>
      </c>
      <c r="B16" s="204">
        <v>1912.6476</v>
      </c>
      <c r="C16" s="204">
        <v>1827.6067999999998</v>
      </c>
      <c r="D16" s="204">
        <v>2202.5515999999998</v>
      </c>
      <c r="E16" s="204">
        <v>2835.5270999999998</v>
      </c>
      <c r="F16" s="204">
        <v>3082.7011000000002</v>
      </c>
      <c r="G16" s="204">
        <v>3444.3696</v>
      </c>
      <c r="H16" s="204">
        <v>4231.3062</v>
      </c>
      <c r="I16" s="205">
        <v>4387.2945000000009</v>
      </c>
      <c r="J16" s="206">
        <v>4667.4306999999999</v>
      </c>
      <c r="K16" s="207">
        <v>2736.3007000000002</v>
      </c>
      <c r="L16" s="208">
        <v>3058.0258000000003</v>
      </c>
      <c r="M16" s="166">
        <f t="shared" si="0"/>
        <v>0.11757666107383602</v>
      </c>
      <c r="N16" s="209">
        <f t="shared" si="1"/>
        <v>0.10895107402994489</v>
      </c>
    </row>
    <row r="17" spans="1:14">
      <c r="A17" s="203" t="s">
        <v>370</v>
      </c>
      <c r="B17" s="204">
        <v>621.93760000000009</v>
      </c>
      <c r="C17" s="204">
        <v>517.92150000000004</v>
      </c>
      <c r="D17" s="204">
        <v>643.65350000000001</v>
      </c>
      <c r="E17" s="204">
        <v>1049.4242000000002</v>
      </c>
      <c r="F17" s="204">
        <v>1016.9302</v>
      </c>
      <c r="G17" s="204">
        <v>1030.2617</v>
      </c>
      <c r="H17" s="204">
        <v>1155.346</v>
      </c>
      <c r="I17" s="205">
        <v>933.53810000000021</v>
      </c>
      <c r="J17" s="206">
        <v>907.48299999999995</v>
      </c>
      <c r="K17" s="207">
        <v>550.87059999999997</v>
      </c>
      <c r="L17" s="208">
        <v>776.75830000000008</v>
      </c>
      <c r="M17" s="166">
        <f t="shared" si="0"/>
        <v>0.41005582799299889</v>
      </c>
      <c r="N17" s="209">
        <f t="shared" si="1"/>
        <v>2.7674276340858256E-2</v>
      </c>
    </row>
    <row r="18" spans="1:14">
      <c r="A18" s="210" t="s">
        <v>371</v>
      </c>
      <c r="B18" s="158">
        <v>2025.8468000000005</v>
      </c>
      <c r="C18" s="158">
        <v>1495.3791999999999</v>
      </c>
      <c r="D18" s="158">
        <v>1560.8283999999999</v>
      </c>
      <c r="E18" s="158">
        <v>1989.8615</v>
      </c>
      <c r="F18" s="158">
        <v>2177.0586000000003</v>
      </c>
      <c r="G18" s="158">
        <v>1927.9707999999998</v>
      </c>
      <c r="H18" s="158">
        <v>1800.1976000000002</v>
      </c>
      <c r="I18" s="205">
        <v>1328.5608999999999</v>
      </c>
      <c r="J18" s="206">
        <v>1195.4779000000001</v>
      </c>
      <c r="K18" s="207">
        <v>791.52049999999997</v>
      </c>
      <c r="L18" s="208">
        <v>814.25940000000003</v>
      </c>
      <c r="M18" s="166">
        <f t="shared" si="0"/>
        <v>2.8728125171742391E-2</v>
      </c>
      <c r="N18" s="209">
        <f t="shared" si="1"/>
        <v>2.901036223074982E-2</v>
      </c>
    </row>
    <row r="19" spans="1:14">
      <c r="A19" s="210" t="s">
        <v>372</v>
      </c>
      <c r="B19" s="158">
        <v>427.76830000000001</v>
      </c>
      <c r="C19" s="158">
        <v>335.83899999999994</v>
      </c>
      <c r="D19" s="158">
        <v>359.17520000000002</v>
      </c>
      <c r="E19" s="158">
        <v>401.69369999999998</v>
      </c>
      <c r="F19" s="158">
        <v>438.08229999999998</v>
      </c>
      <c r="G19" s="158">
        <v>427.33410000000003</v>
      </c>
      <c r="H19" s="158">
        <v>416.25689999999997</v>
      </c>
      <c r="I19" s="205">
        <v>352.39059999999995</v>
      </c>
      <c r="J19" s="206">
        <v>321.1798</v>
      </c>
      <c r="K19" s="207">
        <v>198.43160000000003</v>
      </c>
      <c r="L19" s="208">
        <v>224.80950000000001</v>
      </c>
      <c r="M19" s="166">
        <f t="shared" si="0"/>
        <v>0.13293195237048927</v>
      </c>
      <c r="N19" s="209">
        <f t="shared" si="1"/>
        <v>8.009493077898458E-3</v>
      </c>
    </row>
    <row r="20" spans="1:14">
      <c r="A20" s="210" t="s">
        <v>373</v>
      </c>
      <c r="B20" s="158">
        <v>1040.7969000000001</v>
      </c>
      <c r="C20" s="158">
        <v>837.80100000000004</v>
      </c>
      <c r="D20" s="158">
        <v>1228.2731999999999</v>
      </c>
      <c r="E20" s="158">
        <v>1654.8217</v>
      </c>
      <c r="F20" s="158">
        <v>1636.3205999999998</v>
      </c>
      <c r="G20" s="158">
        <v>1510.0326</v>
      </c>
      <c r="H20" s="158">
        <v>1514.9664</v>
      </c>
      <c r="I20" s="205">
        <v>1401.8610999999996</v>
      </c>
      <c r="J20" s="206">
        <v>1333.8604999999998</v>
      </c>
      <c r="K20" s="207">
        <v>890.85669999999993</v>
      </c>
      <c r="L20" s="208">
        <v>875.22140000000002</v>
      </c>
      <c r="M20" s="166">
        <f t="shared" si="0"/>
        <v>-1.7550858628553767E-2</v>
      </c>
      <c r="N20" s="209">
        <f t="shared" si="1"/>
        <v>3.1182311000774423E-2</v>
      </c>
    </row>
    <row r="21" spans="1:14">
      <c r="A21" s="203" t="s">
        <v>21</v>
      </c>
      <c r="B21" s="204">
        <v>311.30424654000001</v>
      </c>
      <c r="C21" s="204">
        <v>247.88257134000003</v>
      </c>
      <c r="D21" s="204">
        <v>364.29995030999999</v>
      </c>
      <c r="E21" s="204">
        <v>450.82314214999997</v>
      </c>
      <c r="F21" s="204">
        <v>622.13367848000007</v>
      </c>
      <c r="G21" s="204">
        <v>381.17453501</v>
      </c>
      <c r="H21" s="204">
        <v>335.53756860000004</v>
      </c>
      <c r="I21" s="205">
        <v>237.42250985999999</v>
      </c>
      <c r="J21" s="206">
        <v>242.61170436</v>
      </c>
      <c r="K21" s="211">
        <v>150.88481052999998</v>
      </c>
      <c r="L21" s="212">
        <v>175.21186742</v>
      </c>
      <c r="M21" s="166">
        <f t="shared" si="0"/>
        <v>0.16122932987454797</v>
      </c>
      <c r="N21" s="209">
        <f t="shared" si="1"/>
        <v>6.2424329900033241E-3</v>
      </c>
    </row>
    <row r="22" spans="1:14" ht="12.75" thickBot="1">
      <c r="A22" s="203"/>
      <c r="B22" s="204"/>
      <c r="C22" s="204"/>
      <c r="D22" s="204"/>
      <c r="E22" s="204"/>
      <c r="F22" s="204"/>
      <c r="G22" s="204"/>
      <c r="H22" s="204"/>
      <c r="J22" s="164"/>
      <c r="K22" s="164"/>
      <c r="L22" s="213"/>
      <c r="M22" s="214"/>
      <c r="N22" s="215"/>
    </row>
    <row r="23" spans="1:14">
      <c r="A23" s="203"/>
      <c r="B23" s="157"/>
      <c r="C23" s="157"/>
      <c r="D23" s="157"/>
      <c r="E23" s="157"/>
      <c r="F23" s="157"/>
      <c r="G23" s="157"/>
      <c r="H23" s="157"/>
      <c r="L23" s="157"/>
      <c r="M23" s="157"/>
      <c r="N23" s="12"/>
    </row>
    <row r="24" spans="1:14">
      <c r="A24" s="216" t="s">
        <v>374</v>
      </c>
      <c r="B24" s="217">
        <v>28094.019126088009</v>
      </c>
      <c r="C24" s="217">
        <v>31018.47962919527</v>
      </c>
      <c r="D24" s="217">
        <v>27070.51963887288</v>
      </c>
      <c r="E24" s="217">
        <f t="shared" ref="E24:K24" si="2">SUM(E9:E21)</f>
        <v>46375.961566173552</v>
      </c>
      <c r="F24" s="217">
        <f t="shared" si="2"/>
        <v>47410.606678139018</v>
      </c>
      <c r="G24" s="217">
        <f t="shared" si="2"/>
        <v>42860.636578772857</v>
      </c>
      <c r="H24" s="217">
        <f t="shared" si="2"/>
        <v>39532.682898636653</v>
      </c>
      <c r="I24" s="217">
        <f t="shared" si="2"/>
        <v>34235.663917661652</v>
      </c>
      <c r="J24" s="217">
        <f t="shared" si="2"/>
        <v>36837.510465790205</v>
      </c>
      <c r="K24" s="217">
        <f t="shared" si="2"/>
        <v>22731.460529321572</v>
      </c>
      <c r="L24" s="217">
        <f>SUM(L9:L21)</f>
        <v>28067.881177192532</v>
      </c>
      <c r="M24" s="218">
        <f t="shared" ref="M24:M26" si="3">L24/K24-1</f>
        <v>0.23475925099434103</v>
      </c>
      <c r="N24" s="218">
        <v>1</v>
      </c>
    </row>
    <row r="25" spans="1:14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1"/>
      <c r="M25" s="221"/>
    </row>
    <row r="26" spans="1:14">
      <c r="A26" s="216" t="s">
        <v>375</v>
      </c>
      <c r="B26" s="217">
        <f t="shared" ref="B26:J26" si="4">SUM(B9:B12)</f>
        <v>19513.421048299402</v>
      </c>
      <c r="C26" s="217">
        <f t="shared" si="4"/>
        <v>17569.690328277931</v>
      </c>
      <c r="D26" s="217">
        <f t="shared" si="4"/>
        <v>23496.859365768923</v>
      </c>
      <c r="E26" s="217">
        <f t="shared" si="4"/>
        <v>29623.141834212729</v>
      </c>
      <c r="F26" s="217">
        <f t="shared" si="4"/>
        <v>30035.325186776645</v>
      </c>
      <c r="G26" s="217">
        <f t="shared" si="4"/>
        <v>26375.954516193058</v>
      </c>
      <c r="H26" s="217">
        <f t="shared" si="4"/>
        <v>22938.843128408011</v>
      </c>
      <c r="I26" s="217">
        <f t="shared" si="4"/>
        <v>21139.489453859722</v>
      </c>
      <c r="J26" s="217">
        <f t="shared" si="4"/>
        <v>23817.481716532107</v>
      </c>
      <c r="K26" s="217">
        <f>SUM(K9:K12)</f>
        <v>14906.220517436788</v>
      </c>
      <c r="L26" s="217">
        <f>SUM(L9:L12)</f>
        <v>18172.558212516844</v>
      </c>
      <c r="M26" s="218">
        <f t="shared" si="3"/>
        <v>0.21912581336491077</v>
      </c>
      <c r="N26" s="218">
        <f>SUM(N9:N12)</f>
        <v>0.64745030441711948</v>
      </c>
    </row>
    <row r="30" spans="1:14" s="222" customFormat="1"/>
    <row r="32" spans="1:14">
      <c r="A32" s="631" t="s">
        <v>376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</row>
    <row r="34" spans="4:16" s="156" customFormat="1">
      <c r="D34" s="157"/>
      <c r="E34" s="157"/>
      <c r="F34" s="157"/>
      <c r="G34" s="157"/>
      <c r="H34" s="157"/>
      <c r="I34" s="157"/>
      <c r="J34" s="157"/>
      <c r="K34" s="157"/>
      <c r="L34" s="103"/>
      <c r="M34" s="103"/>
      <c r="N34" s="101"/>
      <c r="O34" s="223"/>
      <c r="P34" s="223"/>
    </row>
    <row r="35" spans="4:16" s="156" customFormat="1">
      <c r="D35" s="155"/>
      <c r="E35" s="155"/>
      <c r="F35" s="155"/>
      <c r="G35" s="155"/>
      <c r="H35" s="155"/>
      <c r="I35" s="155"/>
      <c r="J35" s="155"/>
      <c r="K35" s="155"/>
      <c r="L35" s="103"/>
      <c r="M35" s="103"/>
      <c r="N35" s="101"/>
      <c r="O35" s="223"/>
      <c r="P35" s="223"/>
    </row>
    <row r="36" spans="4:16" s="156" customFormat="1">
      <c r="D36" s="155"/>
      <c r="E36" s="155"/>
      <c r="F36" s="155"/>
      <c r="G36" s="157"/>
      <c r="H36" s="157"/>
      <c r="I36" s="157"/>
      <c r="J36" s="157"/>
      <c r="K36" s="157"/>
      <c r="L36" s="103"/>
      <c r="M36" s="103"/>
      <c r="N36" s="101"/>
      <c r="O36" s="223"/>
      <c r="P36" s="223"/>
    </row>
    <row r="37" spans="4:16" s="156" customFormat="1">
      <c r="D37" s="155"/>
      <c r="E37" s="155"/>
      <c r="F37" s="155"/>
      <c r="G37" s="155"/>
      <c r="H37" s="155"/>
      <c r="I37" s="155"/>
      <c r="J37" s="155"/>
      <c r="K37" s="155"/>
      <c r="L37" s="103"/>
      <c r="M37" s="103"/>
      <c r="N37" s="101"/>
      <c r="O37" s="223"/>
      <c r="P37" s="223"/>
    </row>
    <row r="38" spans="4:16" s="156" customFormat="1">
      <c r="D38" s="157"/>
      <c r="E38" s="157"/>
      <c r="F38" s="157"/>
      <c r="G38" s="157"/>
      <c r="H38" s="157"/>
      <c r="I38" s="157"/>
      <c r="J38" s="157"/>
      <c r="K38" s="157"/>
      <c r="L38" s="103"/>
      <c r="M38" s="103"/>
      <c r="N38" s="101"/>
      <c r="O38" s="223"/>
      <c r="P38" s="223"/>
    </row>
    <row r="39" spans="4:16" s="156" customFormat="1">
      <c r="D39" s="157"/>
      <c r="E39" s="157"/>
      <c r="F39" s="157"/>
      <c r="G39" s="157"/>
      <c r="H39" s="157"/>
      <c r="I39" s="157"/>
      <c r="J39" s="157"/>
      <c r="K39" s="157"/>
      <c r="L39" s="103"/>
      <c r="M39" s="103"/>
      <c r="N39" s="101"/>
      <c r="O39" s="223"/>
      <c r="P39" s="223"/>
    </row>
    <row r="40" spans="4:16" s="156" customFormat="1">
      <c r="D40" s="155"/>
      <c r="E40" s="155"/>
      <c r="F40" s="155"/>
      <c r="G40" s="157"/>
      <c r="H40" s="157"/>
      <c r="I40" s="155"/>
      <c r="J40" s="155"/>
      <c r="K40" s="155"/>
      <c r="L40" s="103"/>
      <c r="M40" s="103"/>
      <c r="N40" s="101"/>
      <c r="O40" s="223"/>
      <c r="P40" s="223"/>
    </row>
    <row r="41" spans="4:16" s="156" customFormat="1">
      <c r="D41" s="157"/>
      <c r="E41" s="157"/>
      <c r="F41" s="157"/>
      <c r="G41" s="157"/>
      <c r="H41" s="157"/>
      <c r="I41" s="157"/>
      <c r="J41" s="157"/>
      <c r="K41" s="157"/>
      <c r="L41" s="103"/>
      <c r="M41" s="103"/>
      <c r="N41" s="101"/>
      <c r="O41" s="223"/>
      <c r="P41" s="223"/>
    </row>
    <row r="42" spans="4:16" s="156" customFormat="1">
      <c r="D42" s="155"/>
      <c r="E42" s="155"/>
      <c r="F42" s="155"/>
      <c r="G42" s="157"/>
      <c r="H42" s="157"/>
      <c r="I42" s="157"/>
      <c r="J42" s="157"/>
      <c r="K42" s="155"/>
      <c r="L42" s="103"/>
      <c r="M42" s="103"/>
      <c r="N42" s="101"/>
      <c r="O42" s="223"/>
      <c r="P42" s="223"/>
    </row>
    <row r="43" spans="4:16" s="156" customFormat="1">
      <c r="D43" s="157"/>
      <c r="E43" s="157"/>
      <c r="F43" s="157"/>
      <c r="G43" s="157"/>
      <c r="H43" s="157"/>
      <c r="I43" s="157"/>
      <c r="J43" s="157"/>
      <c r="K43" s="157"/>
      <c r="L43" s="103"/>
      <c r="M43" s="103"/>
      <c r="N43" s="101"/>
      <c r="O43" s="223"/>
      <c r="P43" s="223"/>
    </row>
    <row r="44" spans="4:16" s="156" customFormat="1">
      <c r="D44" s="155"/>
      <c r="E44" s="155"/>
      <c r="F44" s="155"/>
      <c r="G44" s="155"/>
      <c r="H44" s="155"/>
      <c r="I44" s="155"/>
      <c r="J44" s="155"/>
      <c r="K44" s="155"/>
      <c r="L44" s="103"/>
      <c r="M44" s="103"/>
      <c r="N44" s="101"/>
      <c r="O44" s="223"/>
      <c r="P44" s="223"/>
    </row>
    <row r="45" spans="4:16" s="156" customFormat="1">
      <c r="D45" s="157"/>
      <c r="E45" s="155"/>
      <c r="F45" s="157"/>
      <c r="G45" s="157"/>
      <c r="H45" s="157"/>
      <c r="I45" s="157"/>
      <c r="J45" s="157"/>
      <c r="K45" s="157"/>
      <c r="L45" s="103"/>
      <c r="M45" s="103"/>
      <c r="N45" s="101"/>
      <c r="O45" s="223"/>
      <c r="P45" s="223"/>
    </row>
    <row r="46" spans="4:16" s="156" customFormat="1">
      <c r="D46" s="155"/>
      <c r="E46" s="155"/>
      <c r="F46" s="155"/>
      <c r="G46" s="155"/>
      <c r="H46" s="155"/>
      <c r="I46" s="155"/>
      <c r="J46" s="155"/>
      <c r="K46" s="155"/>
      <c r="L46" s="103"/>
      <c r="M46" s="103"/>
      <c r="N46" s="101"/>
      <c r="O46" s="223"/>
      <c r="P46" s="223"/>
    </row>
    <row r="47" spans="4:16" s="156" customFormat="1">
      <c r="D47" s="155"/>
      <c r="E47" s="155"/>
      <c r="F47" s="155"/>
      <c r="G47" s="155"/>
      <c r="H47" s="155"/>
      <c r="I47" s="155"/>
      <c r="J47" s="155"/>
      <c r="K47" s="155"/>
      <c r="L47" s="103"/>
      <c r="M47" s="103"/>
      <c r="N47" s="101"/>
    </row>
    <row r="48" spans="4:16" s="156" customFormat="1" ht="100.5" customHeight="1">
      <c r="D48" s="157"/>
      <c r="E48" s="157"/>
      <c r="F48" s="157"/>
      <c r="G48" s="157"/>
      <c r="H48" s="157"/>
      <c r="I48" s="157"/>
      <c r="J48" s="157"/>
      <c r="K48" s="157"/>
      <c r="L48" s="103"/>
      <c r="M48" s="103"/>
      <c r="N48" s="101"/>
      <c r="O48" s="223"/>
      <c r="P48" s="223"/>
    </row>
    <row r="49" spans="1:14">
      <c r="L49" s="103"/>
      <c r="M49" s="103"/>
      <c r="N49" s="101"/>
    </row>
    <row r="50" spans="1:14">
      <c r="A50" s="2" t="s">
        <v>377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mergeCells count="2">
    <mergeCell ref="K5:L5"/>
    <mergeCell ref="A32:N3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5" workbookViewId="0">
      <selection activeCell="J38" sqref="J38"/>
    </sheetView>
  </sheetViews>
  <sheetFormatPr baseColWidth="10" defaultColWidth="11.5703125" defaultRowHeight="12"/>
  <cols>
    <col min="1" max="1" width="43.5703125" style="155" customWidth="1"/>
    <col min="2" max="2" width="23.140625" style="155" customWidth="1"/>
    <col min="3" max="3" width="29.28515625" style="156" customWidth="1"/>
    <col min="4" max="4" width="7.5703125" style="156" customWidth="1"/>
    <col min="5" max="5" width="37.5703125" style="155" hidden="1" customWidth="1"/>
    <col min="6" max="6" width="6.7109375" style="155" hidden="1" customWidth="1"/>
    <col min="7" max="8" width="0" style="156" hidden="1" customWidth="1"/>
    <col min="9" max="9" width="11.5703125" style="156"/>
    <col min="10" max="10" width="15.5703125" style="156" customWidth="1"/>
    <col min="11" max="16384" width="11.5703125" style="156"/>
  </cols>
  <sheetData>
    <row r="1" spans="1:11" ht="15">
      <c r="A1" s="265" t="s">
        <v>632</v>
      </c>
      <c r="E1" s="1"/>
    </row>
    <row r="2" spans="1:11" ht="15">
      <c r="A2" s="225" t="s">
        <v>378</v>
      </c>
      <c r="E2" s="8"/>
    </row>
    <row r="4" spans="1:11" ht="15">
      <c r="A4" s="183" t="s">
        <v>359</v>
      </c>
      <c r="B4" s="161" t="s">
        <v>379</v>
      </c>
      <c r="C4" s="161" t="s">
        <v>360</v>
      </c>
      <c r="E4" s="1"/>
    </row>
    <row r="5" spans="1:11" s="159" customFormat="1" ht="15.75" thickBot="1">
      <c r="A5" s="184"/>
      <c r="B5" s="185"/>
      <c r="C5" s="185"/>
      <c r="E5" s="1"/>
      <c r="F5" s="155"/>
      <c r="G5" s="156"/>
    </row>
    <row r="6" spans="1:11" s="159" customFormat="1" ht="12.75" thickBot="1">
      <c r="A6" s="226" t="s">
        <v>380</v>
      </c>
      <c r="B6" s="588">
        <f>'6. EXPORTACIONES'!K14</f>
        <v>16698</v>
      </c>
      <c r="C6" s="227">
        <f>B6/$B$23</f>
        <v>0.91885797281413018</v>
      </c>
      <c r="E6" s="186"/>
      <c r="F6" s="185"/>
      <c r="G6" s="185"/>
    </row>
    <row r="7" spans="1:11">
      <c r="C7" s="228"/>
      <c r="G7" s="193"/>
    </row>
    <row r="8" spans="1:11" s="159" customFormat="1">
      <c r="A8" s="210" t="s">
        <v>0</v>
      </c>
      <c r="B8" s="158">
        <f>'6. EXPORTACIONES'!B14</f>
        <v>8252</v>
      </c>
      <c r="C8" s="229">
        <f t="shared" ref="C8:C16" si="0">B8/$B$23</f>
        <v>0.45409126791604998</v>
      </c>
      <c r="D8" s="230"/>
      <c r="E8" s="210" t="s">
        <v>0</v>
      </c>
      <c r="F8" s="158">
        <v>6897.5175063077559</v>
      </c>
      <c r="G8" s="209">
        <v>0.45480860832773023</v>
      </c>
    </row>
    <row r="9" spans="1:11" s="159" customFormat="1">
      <c r="A9" s="210" t="s">
        <v>6</v>
      </c>
      <c r="B9" s="158">
        <f>'6. EXPORTACIONES'!C14</f>
        <v>5164</v>
      </c>
      <c r="C9" s="229">
        <f t="shared" si="0"/>
        <v>0.28416472461445491</v>
      </c>
      <c r="E9" s="210" t="s">
        <v>6</v>
      </c>
      <c r="F9" s="158">
        <v>5333.5725486439305</v>
      </c>
      <c r="G9" s="209">
        <v>0.35168518326272996</v>
      </c>
    </row>
    <row r="10" spans="1:11" s="159" customFormat="1">
      <c r="A10" s="210" t="s">
        <v>9</v>
      </c>
      <c r="B10" s="158">
        <f>'6. EXPORTACIONES'!D14</f>
        <v>1351</v>
      </c>
      <c r="C10" s="229">
        <f t="shared" si="0"/>
        <v>7.4342862694447828E-2</v>
      </c>
      <c r="E10" s="210" t="s">
        <v>14</v>
      </c>
      <c r="F10" s="158">
        <v>1178.7959383468938</v>
      </c>
      <c r="G10" s="209">
        <v>7.7727463501418556E-2</v>
      </c>
      <c r="J10" s="231"/>
      <c r="K10" s="142"/>
    </row>
    <row r="11" spans="1:11" s="159" customFormat="1">
      <c r="A11" s="210" t="s">
        <v>11</v>
      </c>
      <c r="B11" s="158">
        <f>'6. EXPORTACIONES'!E14</f>
        <v>76</v>
      </c>
      <c r="C11" s="229">
        <f t="shared" si="0"/>
        <v>4.1821299517231939E-3</v>
      </c>
      <c r="E11" s="210" t="s">
        <v>9</v>
      </c>
      <c r="F11" s="158">
        <v>982.48300990799225</v>
      </c>
      <c r="G11" s="209">
        <v>6.478297880842758E-2</v>
      </c>
      <c r="K11" s="142"/>
    </row>
    <row r="12" spans="1:11" s="159" customFormat="1">
      <c r="A12" s="210" t="s">
        <v>14</v>
      </c>
      <c r="B12" s="158">
        <f>'6. EXPORTACIONES'!F14</f>
        <v>1012</v>
      </c>
      <c r="C12" s="229">
        <f t="shared" si="0"/>
        <v>5.5688361988735162E-2</v>
      </c>
      <c r="E12" s="210" t="s">
        <v>15</v>
      </c>
      <c r="F12" s="158">
        <v>247.58797021279898</v>
      </c>
      <c r="G12" s="209">
        <v>1.632545913340468E-2</v>
      </c>
      <c r="K12" s="142"/>
    </row>
    <row r="13" spans="1:11" s="159" customFormat="1">
      <c r="A13" s="210" t="s">
        <v>15</v>
      </c>
      <c r="B13" s="158">
        <f>'6. EXPORTACIONES'!G14</f>
        <v>252</v>
      </c>
      <c r="C13" s="229">
        <f t="shared" si="0"/>
        <v>1.3867062471503221E-2</v>
      </c>
      <c r="E13" s="210" t="s">
        <v>16</v>
      </c>
      <c r="F13" s="158">
        <v>237.03748869093548</v>
      </c>
      <c r="G13" s="209">
        <v>1.562978133138997E-2</v>
      </c>
      <c r="K13" s="142"/>
    </row>
    <row r="14" spans="1:11" s="159" customFormat="1">
      <c r="A14" s="210" t="s">
        <v>16</v>
      </c>
      <c r="B14" s="158">
        <f>'6. EXPORTACIONES'!H14</f>
        <v>360</v>
      </c>
      <c r="C14" s="229">
        <f t="shared" si="0"/>
        <v>1.9810089245004603E-2</v>
      </c>
      <c r="E14" s="210" t="s">
        <v>18</v>
      </c>
      <c r="F14" s="158">
        <v>195.65920941493385</v>
      </c>
      <c r="G14" s="209">
        <v>1.2901379758606085E-2</v>
      </c>
      <c r="K14" s="142"/>
    </row>
    <row r="15" spans="1:11" s="159" customFormat="1">
      <c r="A15" s="210" t="s">
        <v>18</v>
      </c>
      <c r="B15" s="158">
        <f>'6. EXPORTACIONES'!I14</f>
        <v>207</v>
      </c>
      <c r="C15" s="229">
        <f t="shared" si="0"/>
        <v>1.1390801315877646E-2</v>
      </c>
      <c r="E15" s="210" t="s">
        <v>11</v>
      </c>
      <c r="F15" s="158">
        <v>86.525291018375</v>
      </c>
      <c r="G15" s="209">
        <v>5.7053058810262267E-3</v>
      </c>
      <c r="K15" s="142"/>
    </row>
    <row r="16" spans="1:11" s="159" customFormat="1">
      <c r="A16" s="210" t="s">
        <v>21</v>
      </c>
      <c r="B16" s="158">
        <f>'6. EXPORTACIONES'!J14</f>
        <v>23</v>
      </c>
      <c r="C16" s="229">
        <f t="shared" si="0"/>
        <v>1.2656445906530718E-3</v>
      </c>
      <c r="E16" s="210" t="s">
        <v>21</v>
      </c>
      <c r="F16" s="158">
        <v>6.5795125850661353</v>
      </c>
      <c r="G16" s="209">
        <v>4.338399952667259E-4</v>
      </c>
      <c r="K16" s="142"/>
    </row>
    <row r="17" spans="1:12" s="159" customFormat="1" ht="12.75" thickBot="1">
      <c r="A17" s="210"/>
      <c r="B17" s="158"/>
      <c r="C17" s="232"/>
      <c r="E17" s="210"/>
      <c r="F17" s="158"/>
      <c r="G17" s="215"/>
      <c r="I17" s="156"/>
      <c r="K17" s="142"/>
    </row>
    <row r="18" spans="1:12" ht="12.75" thickBot="1">
      <c r="A18" s="203"/>
      <c r="B18" s="157"/>
      <c r="C18" s="12"/>
      <c r="E18" s="203"/>
      <c r="F18" s="157"/>
      <c r="G18" s="12"/>
      <c r="J18" s="159"/>
      <c r="K18" s="142"/>
    </row>
    <row r="19" spans="1:12">
      <c r="A19" s="233" t="str">
        <f>'6.1 EXPORTACIONES PART'!A10</f>
        <v>Minerales no metálicos</v>
      </c>
      <c r="B19" s="589">
        <f>'6.1 EXPORTACIONES PART'!L10</f>
        <v>369.8141</v>
      </c>
      <c r="C19" s="227">
        <f t="shared" ref="C19:C21" si="1">B19/$B$23</f>
        <v>2.035013979183627E-2</v>
      </c>
      <c r="E19" s="216" t="s">
        <v>374</v>
      </c>
      <c r="F19" s="217">
        <f>SUM(F8:F18)</f>
        <v>15165.758475128681</v>
      </c>
      <c r="G19" s="218">
        <v>1</v>
      </c>
      <c r="K19" s="142"/>
    </row>
    <row r="20" spans="1:12">
      <c r="A20" s="233" t="str">
        <f>'6.1 EXPORTACIONES PART'!A11</f>
        <v>Sidero-metalúrgicos y joyería</v>
      </c>
      <c r="B20" s="589">
        <f>'6.1 EXPORTACIONES PART'!L11</f>
        <v>793.74350000000004</v>
      </c>
      <c r="C20" s="234">
        <f t="shared" si="1"/>
        <v>4.3678137701784199E-2</v>
      </c>
      <c r="E20" s="219"/>
      <c r="F20" s="220"/>
      <c r="K20" s="142"/>
    </row>
    <row r="21" spans="1:12" ht="12.75" thickBot="1">
      <c r="A21" s="233" t="str">
        <f>'6.1 EXPORTACIONES PART'!A12</f>
        <v>Metal-mecánicos</v>
      </c>
      <c r="B21" s="589">
        <f>'6.1 EXPORTACIONES PART'!L12</f>
        <v>310.75190000000009</v>
      </c>
      <c r="C21" s="235">
        <f t="shared" si="1"/>
        <v>1.7100063533485411E-2</v>
      </c>
      <c r="K21" s="142"/>
      <c r="L21" s="236"/>
    </row>
    <row r="23" spans="1:12">
      <c r="A23" s="216" t="s">
        <v>375</v>
      </c>
      <c r="B23" s="217">
        <f>'6.1 EXPORTACIONES PART'!L26</f>
        <v>18172.558212516844</v>
      </c>
      <c r="C23" s="237">
        <v>1</v>
      </c>
    </row>
    <row r="24" spans="1:12">
      <c r="A24" s="238"/>
      <c r="B24" s="220"/>
      <c r="C24" s="239"/>
    </row>
    <row r="25" spans="1:12" ht="19.5" customHeight="1">
      <c r="A25" s="238"/>
      <c r="B25" s="220"/>
      <c r="C25" s="239"/>
    </row>
    <row r="26" spans="1:12" ht="30.75" customHeight="1">
      <c r="A26" s="633" t="s">
        <v>381</v>
      </c>
      <c r="B26" s="634"/>
      <c r="C26" s="634"/>
    </row>
    <row r="27" spans="1:12" ht="190.5" customHeight="1">
      <c r="A27" s="238"/>
      <c r="B27" s="220"/>
      <c r="C27" s="239"/>
    </row>
    <row r="28" spans="1:12" ht="15">
      <c r="A28" s="240" t="s">
        <v>382</v>
      </c>
      <c r="E28" s="8"/>
    </row>
    <row r="30" spans="1:12" ht="14.45" customHeight="1">
      <c r="A30" s="183" t="s">
        <v>359</v>
      </c>
      <c r="B30" s="161" t="s">
        <v>379</v>
      </c>
      <c r="C30" s="161" t="s">
        <v>360</v>
      </c>
      <c r="E30" s="1"/>
    </row>
    <row r="31" spans="1:12" s="159" customFormat="1" ht="15">
      <c r="A31" s="184"/>
      <c r="B31" s="185"/>
      <c r="C31" s="185"/>
      <c r="E31" s="1"/>
      <c r="F31" s="155"/>
      <c r="G31" s="156"/>
    </row>
    <row r="32" spans="1:12" s="159" customFormat="1" ht="12.75" thickBot="1">
      <c r="A32" s="186"/>
      <c r="B32" s="185"/>
      <c r="C32" s="185"/>
      <c r="E32" s="186"/>
      <c r="F32" s="185"/>
      <c r="G32" s="185"/>
    </row>
    <row r="33" spans="1:9">
      <c r="B33" s="590"/>
      <c r="C33" s="193"/>
      <c r="G33" s="193"/>
    </row>
    <row r="34" spans="1:9" s="159" customFormat="1">
      <c r="A34" s="210" t="s">
        <v>0</v>
      </c>
      <c r="B34" s="592">
        <f t="shared" ref="B34:B42" si="2">B8</f>
        <v>8252</v>
      </c>
      <c r="C34" s="209">
        <f>B34/$B$45</f>
        <v>0.29400152964540233</v>
      </c>
      <c r="E34" s="210" t="s">
        <v>0</v>
      </c>
      <c r="F34" s="158">
        <v>6897.5175063077559</v>
      </c>
      <c r="G34" s="209">
        <v>0.45480860832773023</v>
      </c>
      <c r="I34" s="231"/>
    </row>
    <row r="35" spans="1:9" s="159" customFormat="1">
      <c r="A35" s="210" t="s">
        <v>6</v>
      </c>
      <c r="B35" s="592">
        <f t="shared" si="2"/>
        <v>5164</v>
      </c>
      <c r="C35" s="209">
        <f t="shared" ref="C35:C42" si="3">B35/$B$45</f>
        <v>0.18398253745623577</v>
      </c>
      <c r="E35" s="210" t="s">
        <v>6</v>
      </c>
      <c r="F35" s="158">
        <v>5333.5725486439305</v>
      </c>
      <c r="G35" s="209">
        <v>0.35168518326272996</v>
      </c>
    </row>
    <row r="36" spans="1:9" s="159" customFormat="1">
      <c r="A36" s="210" t="s">
        <v>9</v>
      </c>
      <c r="B36" s="592">
        <f t="shared" si="2"/>
        <v>1351</v>
      </c>
      <c r="C36" s="209">
        <f t="shared" si="3"/>
        <v>4.8133309082760367E-2</v>
      </c>
      <c r="E36" s="210" t="s">
        <v>14</v>
      </c>
      <c r="F36" s="158">
        <v>1178.7959383468938</v>
      </c>
      <c r="G36" s="209">
        <v>7.7727463501418556E-2</v>
      </c>
    </row>
    <row r="37" spans="1:9" s="159" customFormat="1">
      <c r="A37" s="210" t="s">
        <v>11</v>
      </c>
      <c r="B37" s="592">
        <f t="shared" si="2"/>
        <v>76</v>
      </c>
      <c r="C37" s="209">
        <f t="shared" si="3"/>
        <v>2.7077213103551354E-3</v>
      </c>
      <c r="E37" s="210" t="s">
        <v>9</v>
      </c>
      <c r="F37" s="158">
        <v>982.48300990799225</v>
      </c>
      <c r="G37" s="209">
        <v>6.478297880842758E-2</v>
      </c>
    </row>
    <row r="38" spans="1:9" s="159" customFormat="1">
      <c r="A38" s="210" t="s">
        <v>14</v>
      </c>
      <c r="B38" s="592">
        <f t="shared" si="2"/>
        <v>1012</v>
      </c>
      <c r="C38" s="209">
        <f t="shared" si="3"/>
        <v>3.6055446922097327E-2</v>
      </c>
      <c r="E38" s="210" t="s">
        <v>15</v>
      </c>
      <c r="F38" s="158">
        <v>247.58797021279898</v>
      </c>
      <c r="G38" s="209">
        <v>1.632545913340468E-2</v>
      </c>
    </row>
    <row r="39" spans="1:9" s="159" customFormat="1">
      <c r="A39" s="210" t="s">
        <v>15</v>
      </c>
      <c r="B39" s="592">
        <f t="shared" si="2"/>
        <v>252</v>
      </c>
      <c r="C39" s="209">
        <f t="shared" si="3"/>
        <v>8.9782338185459745E-3</v>
      </c>
      <c r="E39" s="210" t="s">
        <v>16</v>
      </c>
      <c r="F39" s="158">
        <v>237.03748869093548</v>
      </c>
      <c r="G39" s="209">
        <v>1.562978133138997E-2</v>
      </c>
    </row>
    <row r="40" spans="1:9" s="159" customFormat="1">
      <c r="A40" s="210" t="s">
        <v>16</v>
      </c>
      <c r="B40" s="592">
        <f t="shared" si="2"/>
        <v>360</v>
      </c>
      <c r="C40" s="209">
        <f t="shared" si="3"/>
        <v>1.2826048312208536E-2</v>
      </c>
      <c r="E40" s="210" t="s">
        <v>18</v>
      </c>
      <c r="F40" s="158">
        <v>195.65920941493385</v>
      </c>
      <c r="G40" s="209">
        <v>1.2901379758606085E-2</v>
      </c>
    </row>
    <row r="41" spans="1:9" s="159" customFormat="1">
      <c r="A41" s="210" t="s">
        <v>18</v>
      </c>
      <c r="B41" s="592">
        <f t="shared" si="2"/>
        <v>207</v>
      </c>
      <c r="C41" s="209">
        <f t="shared" si="3"/>
        <v>7.3749777795199083E-3</v>
      </c>
      <c r="E41" s="210" t="s">
        <v>11</v>
      </c>
      <c r="F41" s="158">
        <v>86.525291018375</v>
      </c>
      <c r="G41" s="209">
        <v>5.7053058810262267E-3</v>
      </c>
    </row>
    <row r="42" spans="1:9" s="159" customFormat="1">
      <c r="A42" s="210" t="s">
        <v>21</v>
      </c>
      <c r="B42" s="592">
        <f t="shared" si="2"/>
        <v>23</v>
      </c>
      <c r="C42" s="209">
        <f t="shared" si="3"/>
        <v>8.1944197550221196E-4</v>
      </c>
      <c r="E42" s="210" t="s">
        <v>21</v>
      </c>
      <c r="F42" s="158">
        <v>6.5795125850661353</v>
      </c>
      <c r="G42" s="209">
        <v>4.338399952667259E-4</v>
      </c>
    </row>
    <row r="43" spans="1:9" s="159" customFormat="1" ht="12.75" thickBot="1">
      <c r="A43" s="210"/>
      <c r="B43" s="591"/>
      <c r="C43" s="215"/>
      <c r="E43" s="210"/>
      <c r="F43" s="158"/>
      <c r="G43" s="215"/>
    </row>
    <row r="44" spans="1:9">
      <c r="A44" s="203"/>
      <c r="B44" s="157"/>
      <c r="C44" s="12"/>
      <c r="E44" s="203"/>
      <c r="F44" s="157"/>
      <c r="G44" s="12"/>
    </row>
    <row r="45" spans="1:9">
      <c r="A45" s="216" t="s">
        <v>383</v>
      </c>
      <c r="B45" s="217">
        <f>'6.1 EXPORTACIONES PART'!L24</f>
        <v>28067.881177192532</v>
      </c>
      <c r="C45" s="237">
        <v>1</v>
      </c>
      <c r="E45" s="216" t="s">
        <v>374</v>
      </c>
      <c r="F45" s="217">
        <f>SUM(F34:F44)</f>
        <v>15165.758475128681</v>
      </c>
      <c r="G45" s="218">
        <v>1</v>
      </c>
    </row>
    <row r="46" spans="1:9">
      <c r="A46" s="219"/>
      <c r="B46" s="220"/>
      <c r="E46" s="219"/>
      <c r="F46" s="220"/>
    </row>
    <row r="50" spans="1:8">
      <c r="A50" s="565" t="s">
        <v>384</v>
      </c>
      <c r="B50" s="3"/>
      <c r="C50" s="3"/>
      <c r="D50" s="242"/>
      <c r="E50" s="165" t="s">
        <v>20</v>
      </c>
      <c r="F50" s="241"/>
      <c r="G50" s="241"/>
      <c r="H50" s="242"/>
    </row>
  </sheetData>
  <mergeCells count="1">
    <mergeCell ref="A26:C2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baseColWidth="10" defaultColWidth="11.42578125" defaultRowHeight="12.75"/>
  <cols>
    <col min="1" max="1" width="10.7109375" style="267" customWidth="1"/>
    <col min="2" max="9" width="16.42578125" style="249" customWidth="1"/>
    <col min="10" max="16384" width="11.42578125" style="249"/>
  </cols>
  <sheetData>
    <row r="1" spans="1:9">
      <c r="A1" s="281" t="s">
        <v>389</v>
      </c>
    </row>
    <row r="2" spans="1:9" ht="15.75">
      <c r="A2" s="143" t="s">
        <v>390</v>
      </c>
    </row>
    <row r="4" spans="1:9">
      <c r="A4" s="266" t="s">
        <v>343</v>
      </c>
      <c r="B4" s="274" t="s">
        <v>634</v>
      </c>
      <c r="C4" s="274" t="s">
        <v>635</v>
      </c>
      <c r="D4" s="274" t="s">
        <v>494</v>
      </c>
      <c r="E4" s="274" t="s">
        <v>495</v>
      </c>
      <c r="F4" s="274" t="s">
        <v>496</v>
      </c>
      <c r="G4" s="274" t="s">
        <v>27</v>
      </c>
      <c r="H4" s="274" t="s">
        <v>497</v>
      </c>
      <c r="I4" s="274" t="s">
        <v>56</v>
      </c>
    </row>
    <row r="5" spans="1:9">
      <c r="A5" s="267">
        <v>2008</v>
      </c>
      <c r="B5" s="268">
        <v>141038944</v>
      </c>
      <c r="C5" s="268">
        <v>176688012</v>
      </c>
      <c r="D5" s="268">
        <v>167839351</v>
      </c>
      <c r="E5" s="268">
        <v>440246645</v>
      </c>
      <c r="F5" s="268">
        <v>321482441</v>
      </c>
      <c r="G5" s="268">
        <v>328783686</v>
      </c>
      <c r="H5" s="268">
        <v>131980228</v>
      </c>
      <c r="I5" s="268">
        <v>1708059306</v>
      </c>
    </row>
    <row r="6" spans="1:9">
      <c r="A6" s="267">
        <v>2009</v>
      </c>
      <c r="B6" s="268">
        <v>319825374</v>
      </c>
      <c r="C6" s="268">
        <v>499659327</v>
      </c>
      <c r="D6" s="268">
        <v>393600074</v>
      </c>
      <c r="E6" s="268">
        <v>531388349</v>
      </c>
      <c r="F6" s="268">
        <v>376380329</v>
      </c>
      <c r="G6" s="268">
        <v>504747514</v>
      </c>
      <c r="H6" s="268">
        <v>196060821</v>
      </c>
      <c r="I6" s="268">
        <v>2821661789</v>
      </c>
    </row>
    <row r="7" spans="1:9">
      <c r="A7" s="267">
        <v>2010</v>
      </c>
      <c r="B7" s="268">
        <v>416011993</v>
      </c>
      <c r="C7" s="268">
        <v>518078947</v>
      </c>
      <c r="D7" s="268">
        <v>615815227</v>
      </c>
      <c r="E7" s="268">
        <v>737890193</v>
      </c>
      <c r="F7" s="268">
        <v>827591969</v>
      </c>
      <c r="G7" s="268">
        <v>443780328</v>
      </c>
      <c r="H7" s="268">
        <v>510276007</v>
      </c>
      <c r="I7" s="268">
        <v>4069444664</v>
      </c>
    </row>
    <row r="8" spans="1:9">
      <c r="A8" s="267">
        <v>2011</v>
      </c>
      <c r="B8" s="268">
        <v>1124827734</v>
      </c>
      <c r="C8" s="268">
        <v>776151268</v>
      </c>
      <c r="D8" s="268">
        <v>869366744</v>
      </c>
      <c r="E8" s="268">
        <v>869507216</v>
      </c>
      <c r="F8" s="268">
        <v>1406825781</v>
      </c>
      <c r="G8" s="268">
        <v>1412256088</v>
      </c>
      <c r="H8" s="268">
        <v>788187748</v>
      </c>
      <c r="I8" s="268">
        <v>7247122580</v>
      </c>
    </row>
    <row r="9" spans="1:9">
      <c r="A9" s="267">
        <v>2012</v>
      </c>
      <c r="B9" s="268">
        <v>1140068755</v>
      </c>
      <c r="C9" s="268">
        <v>525257850</v>
      </c>
      <c r="D9" s="268">
        <v>905401645</v>
      </c>
      <c r="E9" s="268">
        <v>1005372534</v>
      </c>
      <c r="F9" s="268">
        <v>1797233970</v>
      </c>
      <c r="G9" s="268">
        <v>2491504593</v>
      </c>
      <c r="H9" s="268">
        <v>638740607</v>
      </c>
      <c r="I9" s="268">
        <v>8503579954</v>
      </c>
    </row>
    <row r="10" spans="1:9">
      <c r="A10" s="267">
        <v>2013</v>
      </c>
      <c r="B10" s="268">
        <v>1414373690</v>
      </c>
      <c r="C10" s="268">
        <v>789358144</v>
      </c>
      <c r="D10" s="268">
        <v>776418375</v>
      </c>
      <c r="E10" s="268">
        <v>1076799641</v>
      </c>
      <c r="F10" s="268">
        <v>1807744001</v>
      </c>
      <c r="G10" s="268">
        <v>3671179592</v>
      </c>
      <c r="H10" s="268">
        <v>404548165</v>
      </c>
      <c r="I10" s="268">
        <v>9940421607</v>
      </c>
    </row>
    <row r="11" spans="1:9">
      <c r="A11" s="267">
        <v>2014</v>
      </c>
      <c r="B11" s="268">
        <v>889223861</v>
      </c>
      <c r="C11" s="268">
        <v>557214266</v>
      </c>
      <c r="D11" s="268">
        <v>616284597</v>
      </c>
      <c r="E11" s="268">
        <v>910292888</v>
      </c>
      <c r="F11" s="268">
        <v>1461861124</v>
      </c>
      <c r="G11" s="268">
        <v>4014970530</v>
      </c>
      <c r="H11" s="268">
        <v>417363603</v>
      </c>
      <c r="I11" s="268">
        <v>8867210870</v>
      </c>
    </row>
    <row r="12" spans="1:9">
      <c r="A12" s="267">
        <v>2015</v>
      </c>
      <c r="B12" s="268">
        <v>446144458</v>
      </c>
      <c r="C12" s="268">
        <v>654180732</v>
      </c>
      <c r="D12" s="268">
        <v>526104407</v>
      </c>
      <c r="E12" s="268">
        <v>794705359</v>
      </c>
      <c r="F12" s="268">
        <v>1226746896</v>
      </c>
      <c r="G12" s="268">
        <v>3593604912</v>
      </c>
      <c r="H12" s="268">
        <v>375326644</v>
      </c>
      <c r="I12" s="268">
        <v>7616813408</v>
      </c>
    </row>
    <row r="13" spans="1:9">
      <c r="A13" s="267">
        <v>2016</v>
      </c>
      <c r="B13" s="268">
        <v>234040659</v>
      </c>
      <c r="C13" s="268">
        <v>386357050</v>
      </c>
      <c r="D13" s="268">
        <v>373166169</v>
      </c>
      <c r="E13" s="268">
        <v>933341784</v>
      </c>
      <c r="F13" s="268">
        <v>1074886960</v>
      </c>
      <c r="G13" s="268">
        <v>900298553</v>
      </c>
      <c r="H13" s="268">
        <v>349298041</v>
      </c>
      <c r="I13" s="268">
        <v>4251389215</v>
      </c>
    </row>
    <row r="14" spans="1:9">
      <c r="A14" s="275">
        <v>2017</v>
      </c>
      <c r="B14" s="276">
        <f>SUM(B15:B23)</f>
        <v>190890476.03000003</v>
      </c>
      <c r="C14" s="276">
        <f t="shared" ref="C14:I14" si="0">SUM(C15:C23)</f>
        <v>322859998.49000001</v>
      </c>
      <c r="D14" s="276">
        <f t="shared" si="0"/>
        <v>326363893.53999996</v>
      </c>
      <c r="E14" s="276">
        <f t="shared" si="0"/>
        <v>726180254.43999994</v>
      </c>
      <c r="F14" s="276">
        <f t="shared" si="0"/>
        <v>923868673.49999988</v>
      </c>
      <c r="G14" s="276">
        <f t="shared" si="0"/>
        <v>431383533.41000009</v>
      </c>
      <c r="H14" s="276">
        <f t="shared" si="0"/>
        <v>334040579.47000003</v>
      </c>
      <c r="I14" s="276">
        <f t="shared" si="0"/>
        <v>3255587408.8800001</v>
      </c>
    </row>
    <row r="15" spans="1:9">
      <c r="A15" s="267" t="s">
        <v>237</v>
      </c>
      <c r="B15" s="268">
        <v>70747552.74000001</v>
      </c>
      <c r="C15" s="268">
        <v>32650710.330000002</v>
      </c>
      <c r="D15" s="268">
        <v>25364436.479999989</v>
      </c>
      <c r="E15" s="268">
        <v>64410828.359999999</v>
      </c>
      <c r="F15" s="268">
        <v>53156385.050000004</v>
      </c>
      <c r="G15" s="268">
        <v>29576902.420000002</v>
      </c>
      <c r="H15" s="268">
        <v>19583929.739999998</v>
      </c>
      <c r="I15" s="268">
        <v>295490745.12</v>
      </c>
    </row>
    <row r="16" spans="1:9">
      <c r="A16" s="267" t="s">
        <v>238</v>
      </c>
      <c r="B16" s="268">
        <v>15263055.970000001</v>
      </c>
      <c r="C16" s="268">
        <v>22586233.210000001</v>
      </c>
      <c r="D16" s="268">
        <v>25706554.849999998</v>
      </c>
      <c r="E16" s="268">
        <v>74382694.120000005</v>
      </c>
      <c r="F16" s="268">
        <v>62350183.960000001</v>
      </c>
      <c r="G16" s="268">
        <v>39084987.57</v>
      </c>
      <c r="H16" s="268">
        <v>29650427.899999999</v>
      </c>
      <c r="I16" s="268">
        <v>269024137.57999998</v>
      </c>
    </row>
    <row r="17" spans="1:11">
      <c r="A17" s="267" t="s">
        <v>239</v>
      </c>
      <c r="B17" s="268">
        <v>11323986.51</v>
      </c>
      <c r="C17" s="268">
        <v>19305309.699999999</v>
      </c>
      <c r="D17" s="268">
        <v>31169662.45000001</v>
      </c>
      <c r="E17" s="268">
        <v>85276497.100000024</v>
      </c>
      <c r="F17" s="268">
        <v>70573363.519999996</v>
      </c>
      <c r="G17" s="268">
        <v>43882092.019999996</v>
      </c>
      <c r="H17" s="268">
        <v>42602994.520000003</v>
      </c>
      <c r="I17" s="268">
        <v>304133905.81999999</v>
      </c>
    </row>
    <row r="18" spans="1:11">
      <c r="A18" s="267" t="s">
        <v>240</v>
      </c>
      <c r="B18" s="268">
        <v>14246120.27</v>
      </c>
      <c r="C18" s="268">
        <v>24685326.149999999</v>
      </c>
      <c r="D18" s="268">
        <v>32458704.799999997</v>
      </c>
      <c r="E18" s="268">
        <v>75586053.050000012</v>
      </c>
      <c r="F18" s="268">
        <v>88340815.219999999</v>
      </c>
      <c r="G18" s="268">
        <v>38248787.380000003</v>
      </c>
      <c r="H18" s="268">
        <v>38836073.439999998</v>
      </c>
      <c r="I18" s="268">
        <v>312401880.31</v>
      </c>
    </row>
    <row r="19" spans="1:11">
      <c r="A19" s="267" t="s">
        <v>241</v>
      </c>
      <c r="B19" s="268">
        <v>12535512.780000001</v>
      </c>
      <c r="C19" s="268">
        <v>32052347.310000002</v>
      </c>
      <c r="D19" s="268">
        <v>40210248.529999994</v>
      </c>
      <c r="E19" s="268">
        <v>95216706.779999986</v>
      </c>
      <c r="F19" s="268">
        <v>98845600.370000005</v>
      </c>
      <c r="G19" s="268">
        <v>48359422.390000001</v>
      </c>
      <c r="H19" s="268">
        <v>54273424.530000001</v>
      </c>
      <c r="I19" s="268">
        <v>381493262.68999994</v>
      </c>
    </row>
    <row r="20" spans="1:11">
      <c r="A20" s="267" t="s">
        <v>242</v>
      </c>
      <c r="B20" s="268">
        <v>10452113.630000001</v>
      </c>
      <c r="C20" s="268">
        <v>60819770.590000004</v>
      </c>
      <c r="D20" s="268">
        <v>43131908.239999995</v>
      </c>
      <c r="E20" s="268">
        <v>78185507.479999989</v>
      </c>
      <c r="F20" s="268">
        <v>116713920.04999998</v>
      </c>
      <c r="G20" s="268">
        <v>43257895.75</v>
      </c>
      <c r="H20" s="268">
        <v>44714436.679999992</v>
      </c>
      <c r="I20" s="268">
        <v>397275552.42000002</v>
      </c>
    </row>
    <row r="21" spans="1:11">
      <c r="A21" s="267" t="s">
        <v>243</v>
      </c>
      <c r="B21" s="268">
        <v>15899528.719999999</v>
      </c>
      <c r="C21" s="268">
        <v>44336119.000000015</v>
      </c>
      <c r="D21" s="268">
        <v>39252124</v>
      </c>
      <c r="E21" s="268">
        <v>76025133.559999973</v>
      </c>
      <c r="F21" s="268">
        <v>121147295.66</v>
      </c>
      <c r="G21" s="268">
        <v>94212602.99000001</v>
      </c>
      <c r="H21" s="268">
        <v>22137073.889999997</v>
      </c>
      <c r="I21" s="268">
        <v>413009877.81999993</v>
      </c>
    </row>
    <row r="22" spans="1:11">
      <c r="A22" s="267" t="s">
        <v>244</v>
      </c>
      <c r="B22" s="268">
        <v>20593749.460000001</v>
      </c>
      <c r="C22" s="268">
        <v>47277763.120000005</v>
      </c>
      <c r="D22" s="268">
        <v>44970447.799999997</v>
      </c>
      <c r="E22" s="268">
        <v>82075285.460000008</v>
      </c>
      <c r="F22" s="268">
        <v>161923405.00999999</v>
      </c>
      <c r="G22" s="268">
        <v>56434695.400000006</v>
      </c>
      <c r="H22" s="268">
        <v>40385633.780000001</v>
      </c>
      <c r="I22" s="268">
        <v>453660980.02999997</v>
      </c>
    </row>
    <row r="23" spans="1:11">
      <c r="A23" s="267" t="s">
        <v>194</v>
      </c>
      <c r="B23" s="268">
        <v>19828855.950000003</v>
      </c>
      <c r="C23" s="268">
        <v>39146419.079999998</v>
      </c>
      <c r="D23" s="268">
        <v>44099806.389999986</v>
      </c>
      <c r="E23" s="268">
        <v>95021548.529999986</v>
      </c>
      <c r="F23" s="268">
        <v>150817704.66</v>
      </c>
      <c r="G23" s="268">
        <v>38326147.49000001</v>
      </c>
      <c r="H23" s="268">
        <v>41856584.99000001</v>
      </c>
      <c r="I23" s="268">
        <v>429097067.09000003</v>
      </c>
    </row>
    <row r="25" spans="1:11">
      <c r="A25" s="278" t="s">
        <v>387</v>
      </c>
      <c r="B25" s="279"/>
      <c r="C25" s="279"/>
      <c r="D25" s="279"/>
      <c r="E25" s="279"/>
      <c r="F25" s="279"/>
      <c r="G25" s="279"/>
      <c r="H25" s="279"/>
      <c r="I25" s="279"/>
    </row>
    <row r="26" spans="1:11">
      <c r="A26" s="267">
        <v>2016</v>
      </c>
      <c r="B26" s="269">
        <v>168192391</v>
      </c>
      <c r="C26" s="269">
        <v>253891506.90000004</v>
      </c>
      <c r="D26" s="269">
        <v>252958524.16000003</v>
      </c>
      <c r="E26" s="269">
        <v>673909681.63999999</v>
      </c>
      <c r="F26" s="269">
        <v>691138317.43000007</v>
      </c>
      <c r="G26" s="269">
        <v>759464151.43000007</v>
      </c>
      <c r="H26" s="269">
        <v>268327658.71000001</v>
      </c>
      <c r="I26" s="269">
        <v>3067882231.2700005</v>
      </c>
    </row>
    <row r="27" spans="1:11">
      <c r="A27" s="267">
        <v>2017</v>
      </c>
      <c r="B27" s="269">
        <f>SUM(B15:B23)</f>
        <v>190890476.03000003</v>
      </c>
      <c r="C27" s="269">
        <f t="shared" ref="C27:I27" si="1">SUM(C15:C23)</f>
        <v>322859998.49000001</v>
      </c>
      <c r="D27" s="269">
        <f t="shared" si="1"/>
        <v>326363893.53999996</v>
      </c>
      <c r="E27" s="269">
        <f t="shared" si="1"/>
        <v>726180254.43999994</v>
      </c>
      <c r="F27" s="269">
        <f t="shared" si="1"/>
        <v>923868673.49999988</v>
      </c>
      <c r="G27" s="269">
        <f t="shared" si="1"/>
        <v>431383533.41000009</v>
      </c>
      <c r="H27" s="269">
        <f t="shared" si="1"/>
        <v>334040579.47000003</v>
      </c>
      <c r="I27" s="269">
        <f t="shared" si="1"/>
        <v>3255587408.8800001</v>
      </c>
      <c r="K27" s="270"/>
    </row>
    <row r="28" spans="1:11">
      <c r="A28" s="277" t="s">
        <v>345</v>
      </c>
      <c r="B28" s="280">
        <f t="shared" ref="B28:I28" si="2">B27/B26-1</f>
        <v>0.13495310278334793</v>
      </c>
      <c r="C28" s="280">
        <f t="shared" si="2"/>
        <v>0.27164552462625124</v>
      </c>
      <c r="D28" s="280">
        <f t="shared" si="2"/>
        <v>0.29018737211468681</v>
      </c>
      <c r="E28" s="280">
        <f t="shared" si="2"/>
        <v>7.7563172371698741E-2</v>
      </c>
      <c r="F28" s="280">
        <f t="shared" si="2"/>
        <v>0.33673484771530005</v>
      </c>
      <c r="G28" s="280">
        <f t="shared" si="2"/>
        <v>-0.43198960398888453</v>
      </c>
      <c r="H28" s="280">
        <f t="shared" si="2"/>
        <v>0.24489805141936727</v>
      </c>
      <c r="I28" s="280">
        <f t="shared" si="2"/>
        <v>6.1183958007506645E-2</v>
      </c>
    </row>
    <row r="32" spans="1:11" ht="48.75" customHeight="1">
      <c r="A32" s="635" t="s">
        <v>633</v>
      </c>
      <c r="B32" s="636"/>
      <c r="C32" s="636"/>
      <c r="D32" s="636"/>
      <c r="E32" s="636"/>
      <c r="F32" s="636"/>
      <c r="G32" s="636"/>
      <c r="H32" s="636"/>
      <c r="I32" s="636"/>
    </row>
    <row r="38" spans="1:9" ht="132.75" customHeight="1"/>
    <row r="39" spans="1:9">
      <c r="A39" s="249"/>
    </row>
    <row r="43" spans="1:9">
      <c r="A43" s="272" t="s">
        <v>388</v>
      </c>
      <c r="B43" s="273"/>
      <c r="C43" s="273"/>
      <c r="D43" s="273"/>
      <c r="E43" s="273"/>
      <c r="F43" s="273"/>
      <c r="G43" s="273"/>
      <c r="H43" s="273"/>
      <c r="I43" s="273"/>
    </row>
  </sheetData>
  <mergeCells count="1">
    <mergeCell ref="A32:I3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"/>
  <sheetViews>
    <sheetView zoomScaleNormal="100" workbookViewId="0">
      <selection activeCell="B1" sqref="B1"/>
    </sheetView>
  </sheetViews>
  <sheetFormatPr baseColWidth="10" defaultRowHeight="12.75"/>
  <cols>
    <col min="1" max="1" width="9.5703125" style="251" customWidth="1"/>
    <col min="2" max="2" width="48.85546875" style="251" customWidth="1"/>
    <col min="3" max="4" width="13.7109375" style="251" bestFit="1" customWidth="1"/>
    <col min="5" max="5" width="11.5703125" style="251" bestFit="1" customWidth="1"/>
    <col min="6" max="7" width="13.7109375" style="251" bestFit="1" customWidth="1"/>
    <col min="8" max="8" width="11.5703125" style="251" bestFit="1" customWidth="1"/>
    <col min="9" max="9" width="12.85546875" style="251" customWidth="1"/>
    <col min="10" max="32" width="11.42578125" style="249"/>
    <col min="33" max="16384" width="11.42578125" style="251"/>
  </cols>
  <sheetData>
    <row r="1" spans="1:32" s="254" customFormat="1" ht="14.25" customHeight="1">
      <c r="B1" s="587" t="s">
        <v>391</v>
      </c>
    </row>
    <row r="2" spans="1:32" s="254" customFormat="1" ht="14.25" customHeight="1">
      <c r="B2" s="571" t="s">
        <v>390</v>
      </c>
    </row>
    <row r="3" spans="1:32" s="254" customFormat="1" ht="14.25" customHeight="1">
      <c r="B3" s="255"/>
    </row>
    <row r="4" spans="1:32" s="254" customFormat="1" ht="14.25" customHeight="1" thickBot="1">
      <c r="B4" s="257" t="s">
        <v>397</v>
      </c>
    </row>
    <row r="5" spans="1:32" s="256" customFormat="1" ht="14.25" customHeight="1">
      <c r="A5" s="254"/>
      <c r="B5" s="561"/>
      <c r="C5" s="637" t="s">
        <v>194</v>
      </c>
      <c r="D5" s="638"/>
      <c r="E5" s="639"/>
      <c r="F5" s="637" t="str">
        <f xml:space="preserve"> "Acumulado enero - setiembre"</f>
        <v>Acumulado enero - setiembre</v>
      </c>
      <c r="G5" s="638"/>
      <c r="H5" s="638"/>
      <c r="I5" s="639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</row>
    <row r="6" spans="1:32" s="256" customFormat="1" ht="14.25" customHeight="1">
      <c r="A6" s="254"/>
      <c r="B6" s="503" t="s">
        <v>488</v>
      </c>
      <c r="C6" s="558">
        <v>2016</v>
      </c>
      <c r="D6" s="555">
        <v>2017</v>
      </c>
      <c r="E6" s="559" t="s">
        <v>262</v>
      </c>
      <c r="F6" s="558">
        <v>2016</v>
      </c>
      <c r="G6" s="555">
        <v>2017</v>
      </c>
      <c r="H6" s="556" t="s">
        <v>262</v>
      </c>
      <c r="I6" s="560" t="s">
        <v>263</v>
      </c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</row>
    <row r="7" spans="1:32" s="254" customFormat="1" ht="14.25" customHeight="1">
      <c r="B7" s="495" t="s">
        <v>37</v>
      </c>
      <c r="C7" s="505">
        <v>60438916.780000001</v>
      </c>
      <c r="D7" s="496">
        <v>59818382.660000011</v>
      </c>
      <c r="E7" s="506">
        <f>D7/C7-1</f>
        <v>-1.0267128417584925E-2</v>
      </c>
      <c r="F7" s="505">
        <v>530299870.31999999</v>
      </c>
      <c r="G7" s="496">
        <v>516039476.07999992</v>
      </c>
      <c r="H7" s="497">
        <v>-2.6891189378181246E-2</v>
      </c>
      <c r="I7" s="506">
        <f>G7/$G$31</f>
        <v>0.15850886837431735</v>
      </c>
    </row>
    <row r="8" spans="1:32" s="254" customFormat="1" ht="14.25" customHeight="1">
      <c r="B8" s="498" t="s">
        <v>35</v>
      </c>
      <c r="C8" s="243">
        <v>42079000</v>
      </c>
      <c r="D8" s="244">
        <v>55579178.689999998</v>
      </c>
      <c r="E8" s="245">
        <f t="shared" ref="E8:E30" si="0">D8/C8-1</f>
        <v>0.32082936120154937</v>
      </c>
      <c r="F8" s="243">
        <v>252232180.19000003</v>
      </c>
      <c r="G8" s="244">
        <v>429113061.94</v>
      </c>
      <c r="H8" s="488">
        <v>0.70126215305580808</v>
      </c>
      <c r="I8" s="245">
        <f t="shared" ref="I8:I30" si="1">G8/$G$31</f>
        <v>0.13180818329914573</v>
      </c>
    </row>
    <row r="9" spans="1:32" s="254" customFormat="1" ht="14.25" customHeight="1">
      <c r="B9" s="499" t="s">
        <v>45</v>
      </c>
      <c r="C9" s="243">
        <v>28948848.759999998</v>
      </c>
      <c r="D9" s="244">
        <v>44278916.819999993</v>
      </c>
      <c r="E9" s="245">
        <f t="shared" si="0"/>
        <v>0.52955708833514237</v>
      </c>
      <c r="F9" s="243">
        <v>371013410.15999997</v>
      </c>
      <c r="G9" s="244">
        <v>420113454.63000005</v>
      </c>
      <c r="H9" s="488">
        <v>0.13234034977017584</v>
      </c>
      <c r="I9" s="245">
        <f t="shared" si="1"/>
        <v>0.12904382584851498</v>
      </c>
    </row>
    <row r="10" spans="1:32" s="254" customFormat="1" ht="14.25" customHeight="1">
      <c r="B10" s="499" t="s">
        <v>38</v>
      </c>
      <c r="C10" s="243">
        <v>36123512</v>
      </c>
      <c r="D10" s="244">
        <v>40194394</v>
      </c>
      <c r="E10" s="245">
        <f t="shared" si="0"/>
        <v>0.11269341696344481</v>
      </c>
      <c r="F10" s="243">
        <v>252411614.86000001</v>
      </c>
      <c r="G10" s="244">
        <v>320396623.64999998</v>
      </c>
      <c r="H10" s="488">
        <v>0.26934184002470651</v>
      </c>
      <c r="I10" s="245">
        <f t="shared" si="1"/>
        <v>9.8414382231952341E-2</v>
      </c>
    </row>
    <row r="11" spans="1:32" s="254" customFormat="1" ht="14.25" customHeight="1">
      <c r="B11" s="499" t="s">
        <v>36</v>
      </c>
      <c r="C11" s="243">
        <v>24262221.329999998</v>
      </c>
      <c r="D11" s="244">
        <v>30008951.359999999</v>
      </c>
      <c r="E11" s="245">
        <f t="shared" si="0"/>
        <v>0.23685918745181933</v>
      </c>
      <c r="F11" s="243">
        <v>228912502.5</v>
      </c>
      <c r="G11" s="244">
        <v>230145691.01999995</v>
      </c>
      <c r="H11" s="488">
        <v>5.3871610616809118E-3</v>
      </c>
      <c r="I11" s="245">
        <f t="shared" si="1"/>
        <v>7.0692523994327308E-2</v>
      </c>
    </row>
    <row r="12" spans="1:32" s="254" customFormat="1" ht="14.25" customHeight="1">
      <c r="B12" s="499" t="s">
        <v>41</v>
      </c>
      <c r="C12" s="243">
        <v>10127564.57</v>
      </c>
      <c r="D12" s="244">
        <v>27973974.970000003</v>
      </c>
      <c r="E12" s="245">
        <f t="shared" si="0"/>
        <v>1.7621620950080006</v>
      </c>
      <c r="F12" s="243">
        <v>167176530.07000002</v>
      </c>
      <c r="G12" s="244">
        <v>194406355.92999998</v>
      </c>
      <c r="H12" s="488">
        <v>0.16288067379193905</v>
      </c>
      <c r="I12" s="245">
        <f t="shared" si="1"/>
        <v>5.9714678646913995E-2</v>
      </c>
    </row>
    <row r="13" spans="1:32" s="254" customFormat="1" ht="14.25" customHeight="1">
      <c r="B13" s="499" t="s">
        <v>180</v>
      </c>
      <c r="C13" s="246">
        <v>27638351.750000004</v>
      </c>
      <c r="D13" s="247">
        <v>27383088.290000003</v>
      </c>
      <c r="E13" s="245">
        <f t="shared" si="0"/>
        <v>-9.2358423653103872E-3</v>
      </c>
      <c r="F13" s="246">
        <v>186581556.52000001</v>
      </c>
      <c r="G13" s="247">
        <v>188699310.22999999</v>
      </c>
      <c r="H13" s="488">
        <v>1.1350284291218093E-2</v>
      </c>
      <c r="I13" s="245">
        <f t="shared" si="1"/>
        <v>5.796167834829484E-2</v>
      </c>
    </row>
    <row r="14" spans="1:32" s="254" customFormat="1" ht="14.25" customHeight="1">
      <c r="B14" s="499" t="s">
        <v>179</v>
      </c>
      <c r="C14" s="246">
        <v>874392.03</v>
      </c>
      <c r="D14" s="247">
        <v>26332678.420000002</v>
      </c>
      <c r="E14" s="245">
        <f t="shared" si="0"/>
        <v>29.115414501204913</v>
      </c>
      <c r="F14" s="246">
        <v>207812143.99000001</v>
      </c>
      <c r="G14" s="247">
        <v>176781058.93000001</v>
      </c>
      <c r="H14" s="488">
        <v>-0.14932277038387731</v>
      </c>
      <c r="I14" s="245">
        <f t="shared" si="1"/>
        <v>5.430081786352281E-2</v>
      </c>
    </row>
    <row r="15" spans="1:32" s="254" customFormat="1" ht="14.25" customHeight="1">
      <c r="B15" s="499" t="s">
        <v>40</v>
      </c>
      <c r="C15" s="246">
        <v>25541930.109999999</v>
      </c>
      <c r="D15" s="247">
        <v>24012684.32</v>
      </c>
      <c r="E15" s="245">
        <f t="shared" si="0"/>
        <v>-5.9871974569426945E-2</v>
      </c>
      <c r="F15" s="246">
        <v>136878445.38999999</v>
      </c>
      <c r="G15" s="247">
        <v>166679713.22</v>
      </c>
      <c r="H15" s="488">
        <v>0.21772067724095612</v>
      </c>
      <c r="I15" s="245">
        <f t="shared" si="1"/>
        <v>5.1198045785478055E-2</v>
      </c>
    </row>
    <row r="16" spans="1:32" s="254" customFormat="1" ht="14.25" customHeight="1">
      <c r="B16" s="499" t="s">
        <v>42</v>
      </c>
      <c r="C16" s="246">
        <v>17476652.620000001</v>
      </c>
      <c r="D16" s="247">
        <v>22542392.02</v>
      </c>
      <c r="E16" s="245">
        <f t="shared" si="0"/>
        <v>0.28985753222575639</v>
      </c>
      <c r="F16" s="246">
        <v>130148393.78999999</v>
      </c>
      <c r="G16" s="247">
        <v>154295402.35000002</v>
      </c>
      <c r="H16" s="488">
        <v>0.18553443386295077</v>
      </c>
      <c r="I16" s="245">
        <f t="shared" si="1"/>
        <v>4.7394028471703535E-2</v>
      </c>
    </row>
    <row r="17" spans="1:32" s="254" customFormat="1" ht="14.25" customHeight="1">
      <c r="B17" s="499" t="s">
        <v>178</v>
      </c>
      <c r="C17" s="246">
        <v>24342872.689999998</v>
      </c>
      <c r="D17" s="247">
        <v>18872019.390000004</v>
      </c>
      <c r="E17" s="245">
        <f t="shared" si="0"/>
        <v>-0.22474148263723237</v>
      </c>
      <c r="F17" s="246">
        <v>308403771.31</v>
      </c>
      <c r="G17" s="247">
        <v>126605108.59</v>
      </c>
      <c r="H17" s="488">
        <v>-0.58948261867154783</v>
      </c>
      <c r="I17" s="245">
        <f t="shared" si="1"/>
        <v>3.8888560707509484E-2</v>
      </c>
    </row>
    <row r="18" spans="1:32" s="254" customFormat="1" ht="14.25" customHeight="1">
      <c r="B18" s="499" t="s">
        <v>39</v>
      </c>
      <c r="C18" s="246">
        <v>9651957.4100000001</v>
      </c>
      <c r="D18" s="247">
        <v>14129433.239999998</v>
      </c>
      <c r="E18" s="245">
        <f t="shared" si="0"/>
        <v>0.46389303638669888</v>
      </c>
      <c r="F18" s="246">
        <v>88994034.86999999</v>
      </c>
      <c r="G18" s="247">
        <v>106407433.09</v>
      </c>
      <c r="H18" s="488">
        <v>0.19566927429953052</v>
      </c>
      <c r="I18" s="245">
        <f t="shared" si="1"/>
        <v>3.2684557262625057E-2</v>
      </c>
    </row>
    <row r="19" spans="1:32" s="254" customFormat="1" ht="14.25" customHeight="1">
      <c r="B19" s="499" t="s">
        <v>44</v>
      </c>
      <c r="C19" s="246">
        <v>10822320.229999999</v>
      </c>
      <c r="D19" s="247">
        <v>13545691.929999998</v>
      </c>
      <c r="E19" s="245">
        <f t="shared" si="0"/>
        <v>0.25164397671865957</v>
      </c>
      <c r="F19" s="246">
        <v>73847662.99000001</v>
      </c>
      <c r="G19" s="247">
        <v>81730463.640000015</v>
      </c>
      <c r="H19" s="488">
        <v>0.10674407734564939</v>
      </c>
      <c r="I19" s="245">
        <f t="shared" si="1"/>
        <v>2.5104674940171285E-2</v>
      </c>
    </row>
    <row r="20" spans="1:32" s="254" customFormat="1" ht="14.25" customHeight="1">
      <c r="B20" s="499" t="s">
        <v>46</v>
      </c>
      <c r="C20" s="246">
        <v>6619312.6999999993</v>
      </c>
      <c r="D20" s="247">
        <v>8025439.0100000016</v>
      </c>
      <c r="E20" s="245">
        <f t="shared" si="0"/>
        <v>0.21242784163981288</v>
      </c>
      <c r="F20" s="246">
        <v>50840578.150000006</v>
      </c>
      <c r="G20" s="247">
        <v>54844375.590000004</v>
      </c>
      <c r="H20" s="488">
        <v>7.8752004514724305E-2</v>
      </c>
      <c r="I20" s="245">
        <f t="shared" si="1"/>
        <v>1.6846230403736083E-2</v>
      </c>
    </row>
    <row r="21" spans="1:32" s="254" customFormat="1" ht="14.25" customHeight="1">
      <c r="B21" s="499" t="s">
        <v>43</v>
      </c>
      <c r="C21" s="246">
        <v>3450572.91</v>
      </c>
      <c r="D21" s="247">
        <v>6339188.6599999992</v>
      </c>
      <c r="E21" s="245">
        <f t="shared" si="0"/>
        <v>0.83714091118857104</v>
      </c>
      <c r="F21" s="246">
        <v>27792875.049999993</v>
      </c>
      <c r="G21" s="247">
        <v>36895485.439999998</v>
      </c>
      <c r="H21" s="488">
        <v>0.32751596852157983</v>
      </c>
      <c r="I21" s="245">
        <f t="shared" si="1"/>
        <v>1.1332973379557625E-2</v>
      </c>
    </row>
    <row r="22" spans="1:32" s="254" customFormat="1" ht="14.25" customHeight="1">
      <c r="B22" s="499" t="s">
        <v>181</v>
      </c>
      <c r="C22" s="246">
        <v>2994705.73</v>
      </c>
      <c r="D22" s="247">
        <v>5233752.8899999997</v>
      </c>
      <c r="E22" s="245">
        <f t="shared" si="0"/>
        <v>0.74766850631430803</v>
      </c>
      <c r="F22" s="246">
        <v>25462894.870000001</v>
      </c>
      <c r="G22" s="247">
        <v>29117116.060000002</v>
      </c>
      <c r="H22" s="488">
        <v>0.14351161596733264</v>
      </c>
      <c r="I22" s="245">
        <f t="shared" si="1"/>
        <v>8.943736537471339E-3</v>
      </c>
    </row>
    <row r="23" spans="1:32" s="254" customFormat="1" ht="14.25" customHeight="1">
      <c r="B23" s="499" t="s">
        <v>164</v>
      </c>
      <c r="C23" s="243">
        <v>2845692.7300000004</v>
      </c>
      <c r="D23" s="244">
        <v>2869193.64</v>
      </c>
      <c r="E23" s="245">
        <f t="shared" si="0"/>
        <v>8.2584144634616496E-3</v>
      </c>
      <c r="F23" s="243">
        <v>20830051.239999998</v>
      </c>
      <c r="G23" s="244">
        <v>13967265.559999999</v>
      </c>
      <c r="H23" s="488">
        <v>-0.32946561681141595</v>
      </c>
      <c r="I23" s="245">
        <f t="shared" si="1"/>
        <v>4.2902443724207578E-3</v>
      </c>
    </row>
    <row r="24" spans="1:32" s="254" customFormat="1" ht="14.25" customHeight="1">
      <c r="B24" s="499" t="s">
        <v>29</v>
      </c>
      <c r="C24" s="243">
        <v>652207</v>
      </c>
      <c r="D24" s="244">
        <v>966750</v>
      </c>
      <c r="E24" s="245">
        <f t="shared" si="0"/>
        <v>0.48227479925851768</v>
      </c>
      <c r="F24" s="243">
        <v>6063456</v>
      </c>
      <c r="G24" s="244">
        <v>6918772</v>
      </c>
      <c r="H24" s="488">
        <v>0.14106080756585015</v>
      </c>
      <c r="I24" s="245">
        <f t="shared" si="1"/>
        <v>2.1251992746576169E-3</v>
      </c>
    </row>
    <row r="25" spans="1:32" s="254" customFormat="1" ht="14.25" customHeight="1">
      <c r="B25" s="499" t="s">
        <v>392</v>
      </c>
      <c r="C25" s="243">
        <v>72533.91</v>
      </c>
      <c r="D25" s="244">
        <v>287160.32999999996</v>
      </c>
      <c r="E25" s="245">
        <f t="shared" si="0"/>
        <v>2.9589804272236249</v>
      </c>
      <c r="F25" s="243">
        <v>616734.62</v>
      </c>
      <c r="G25" s="244">
        <v>1682913.4399999997</v>
      </c>
      <c r="H25" s="488" t="s">
        <v>65</v>
      </c>
      <c r="I25" s="245">
        <f t="shared" si="1"/>
        <v>5.1693081113231569E-4</v>
      </c>
    </row>
    <row r="26" spans="1:32" s="254" customFormat="1" ht="14.25" customHeight="1">
      <c r="B26" s="499" t="s">
        <v>393</v>
      </c>
      <c r="C26" s="243">
        <v>46288</v>
      </c>
      <c r="D26" s="244">
        <v>29200</v>
      </c>
      <c r="E26" s="245">
        <f t="shared" si="0"/>
        <v>-0.36916695471828553</v>
      </c>
      <c r="F26" s="243">
        <v>551788</v>
      </c>
      <c r="G26" s="244">
        <v>242650</v>
      </c>
      <c r="H26" s="488">
        <v>-0.56024777631989098</v>
      </c>
      <c r="I26" s="245">
        <f t="shared" si="1"/>
        <v>7.4533400435174155E-5</v>
      </c>
    </row>
    <row r="27" spans="1:32" s="254" customFormat="1" ht="14.25" customHeight="1">
      <c r="B27" s="499" t="s">
        <v>394</v>
      </c>
      <c r="C27" s="243">
        <v>42000</v>
      </c>
      <c r="D27" s="244">
        <v>22000</v>
      </c>
      <c r="E27" s="245">
        <f t="shared" si="0"/>
        <v>-0.47619047619047616</v>
      </c>
      <c r="F27" s="243">
        <v>561578</v>
      </c>
      <c r="G27" s="244">
        <v>240532</v>
      </c>
      <c r="H27" s="488">
        <v>-0.5716855005003757</v>
      </c>
      <c r="I27" s="245">
        <f t="shared" si="1"/>
        <v>7.3882826595810051E-5</v>
      </c>
    </row>
    <row r="28" spans="1:32" s="254" customFormat="1" ht="14.25" customHeight="1">
      <c r="B28" s="499" t="s">
        <v>395</v>
      </c>
      <c r="C28" s="243">
        <v>73313</v>
      </c>
      <c r="D28" s="244">
        <v>14410</v>
      </c>
      <c r="E28" s="245">
        <f t="shared" si="0"/>
        <v>-0.80344550079794852</v>
      </c>
      <c r="F28" s="243">
        <v>283000</v>
      </c>
      <c r="G28" s="244">
        <v>212610</v>
      </c>
      <c r="H28" s="488">
        <v>-0.24872791519434623</v>
      </c>
      <c r="I28" s="245">
        <f t="shared" si="1"/>
        <v>6.5306186962795697E-5</v>
      </c>
    </row>
    <row r="29" spans="1:32" s="254" customFormat="1" ht="14.25" customHeight="1">
      <c r="B29" s="499" t="s">
        <v>505</v>
      </c>
      <c r="C29" s="246">
        <v>3211.75</v>
      </c>
      <c r="D29" s="247">
        <v>2932.5</v>
      </c>
      <c r="E29" s="245">
        <f t="shared" si="0"/>
        <v>-8.6946368802054974E-2</v>
      </c>
      <c r="F29" s="246">
        <v>26843.38</v>
      </c>
      <c r="G29" s="247">
        <v>36535.519999999997</v>
      </c>
      <c r="H29" s="488">
        <v>0.36106257855754365</v>
      </c>
      <c r="I29" s="512">
        <f t="shared" si="1"/>
        <v>1.1222404872315326E-5</v>
      </c>
    </row>
    <row r="30" spans="1:32" s="254" customFormat="1" ht="14.25" customHeight="1">
      <c r="B30" s="500" t="s">
        <v>396</v>
      </c>
      <c r="C30" s="507">
        <v>140315</v>
      </c>
      <c r="D30" s="501">
        <v>0</v>
      </c>
      <c r="E30" s="508">
        <f t="shared" si="0"/>
        <v>-1</v>
      </c>
      <c r="F30" s="507">
        <v>140315</v>
      </c>
      <c r="G30" s="501">
        <v>16000</v>
      </c>
      <c r="H30" s="502" t="s">
        <v>55</v>
      </c>
      <c r="I30" s="513">
        <f t="shared" si="1"/>
        <v>4.9146276816929173E-6</v>
      </c>
    </row>
    <row r="31" spans="1:32" s="256" customFormat="1" ht="14.25" customHeight="1" thickBot="1">
      <c r="A31" s="254"/>
      <c r="B31" s="504" t="s">
        <v>56</v>
      </c>
      <c r="C31" s="509">
        <v>335268693.00999999</v>
      </c>
      <c r="D31" s="510">
        <v>429097067.08999997</v>
      </c>
      <c r="E31" s="511">
        <v>4.8596884322446465E-2</v>
      </c>
      <c r="F31" s="509">
        <v>3067882231.2700005</v>
      </c>
      <c r="G31" s="510">
        <v>3255587408.9099989</v>
      </c>
      <c r="H31" s="514">
        <v>6.1183958017285045E-2</v>
      </c>
      <c r="I31" s="515">
        <v>1</v>
      </c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</row>
    <row r="32" spans="1:32" s="254" customFormat="1" ht="14.25" customHeight="1"/>
    <row r="33" spans="1:32" s="254" customFormat="1" ht="14.25" customHeight="1"/>
    <row r="34" spans="1:32" s="254" customFormat="1" ht="14.25" customHeight="1">
      <c r="B34" s="257" t="s">
        <v>486</v>
      </c>
    </row>
    <row r="35" spans="1:32" s="256" customFormat="1" ht="14.25" customHeight="1" thickBot="1">
      <c r="A35" s="254"/>
      <c r="B35" s="254"/>
      <c r="C35" s="640" t="s">
        <v>194</v>
      </c>
      <c r="D35" s="640"/>
      <c r="E35" s="640"/>
      <c r="F35" s="640" t="str">
        <f xml:space="preserve"> "Acumulado enero - setiembre"</f>
        <v>Acumulado enero - setiembre</v>
      </c>
      <c r="G35" s="640"/>
      <c r="H35" s="640"/>
      <c r="I35" s="640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</row>
    <row r="36" spans="1:32" s="256" customFormat="1" ht="14.25" customHeight="1" thickBot="1">
      <c r="A36" s="253"/>
      <c r="B36" s="259" t="s">
        <v>487</v>
      </c>
      <c r="C36" s="555">
        <v>2016</v>
      </c>
      <c r="D36" s="555">
        <v>2017</v>
      </c>
      <c r="E36" s="556" t="s">
        <v>262</v>
      </c>
      <c r="F36" s="555">
        <v>2016</v>
      </c>
      <c r="G36" s="555">
        <v>2017</v>
      </c>
      <c r="H36" s="556" t="s">
        <v>262</v>
      </c>
      <c r="I36" s="557" t="s">
        <v>263</v>
      </c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</row>
    <row r="37" spans="1:32" s="254" customFormat="1" ht="14.25" customHeight="1">
      <c r="A37" s="572" t="s">
        <v>398</v>
      </c>
      <c r="B37" s="573" t="s">
        <v>399</v>
      </c>
      <c r="C37" s="574">
        <v>53691741</v>
      </c>
      <c r="D37" s="574">
        <v>43873870</v>
      </c>
      <c r="E37" s="575">
        <f>D37/C37-1</f>
        <v>-0.18285626089122342</v>
      </c>
      <c r="F37" s="574">
        <v>374525606</v>
      </c>
      <c r="G37" s="574">
        <v>418402224</v>
      </c>
      <c r="H37" s="576">
        <f>G37/F37-1</f>
        <v>0.1171525185383453</v>
      </c>
      <c r="I37" s="562">
        <f>G37/$G$88</f>
        <v>0.12851819701070177</v>
      </c>
    </row>
    <row r="38" spans="1:32" s="254" customFormat="1" ht="14.25" customHeight="1">
      <c r="A38" s="572" t="s">
        <v>400</v>
      </c>
      <c r="B38" s="573" t="s">
        <v>401</v>
      </c>
      <c r="C38" s="574">
        <v>47892719</v>
      </c>
      <c r="D38" s="574">
        <v>41774300</v>
      </c>
      <c r="E38" s="575">
        <f t="shared" ref="E38:E88" si="2">D38/C38-1</f>
        <v>-0.12775259220509072</v>
      </c>
      <c r="F38" s="574">
        <v>405124483</v>
      </c>
      <c r="G38" s="574">
        <v>379268274</v>
      </c>
      <c r="H38" s="577">
        <f t="shared" ref="H38:H88" si="3">G38/F38-1</f>
        <v>-6.3822874412653108E-2</v>
      </c>
      <c r="I38" s="563">
        <f t="shared" ref="I38:I88" si="4">G38/$G$88</f>
        <v>0.11649764738784187</v>
      </c>
    </row>
    <row r="39" spans="1:32" s="254" customFormat="1" ht="14.25" customHeight="1">
      <c r="A39" s="572" t="s">
        <v>402</v>
      </c>
      <c r="B39" s="573" t="s">
        <v>22</v>
      </c>
      <c r="C39" s="574">
        <v>4367050</v>
      </c>
      <c r="D39" s="574">
        <v>25739266</v>
      </c>
      <c r="E39" s="575">
        <f>D39/C39-1</f>
        <v>4.8939709872797428</v>
      </c>
      <c r="F39" s="574">
        <v>104759910</v>
      </c>
      <c r="G39" s="574">
        <v>247376909</v>
      </c>
      <c r="H39" s="576">
        <f t="shared" si="3"/>
        <v>1.3613700030861042</v>
      </c>
      <c r="I39" s="563">
        <f t="shared" si="4"/>
        <v>7.5985337799639535E-2</v>
      </c>
    </row>
    <row r="40" spans="1:32" s="254" customFormat="1" ht="14.25" customHeight="1">
      <c r="A40" s="572" t="s">
        <v>403</v>
      </c>
      <c r="B40" s="573" t="s">
        <v>127</v>
      </c>
      <c r="C40" s="574">
        <v>18485301.729999997</v>
      </c>
      <c r="D40" s="574">
        <v>15506273.139999997</v>
      </c>
      <c r="E40" s="575">
        <f t="shared" si="2"/>
        <v>-0.16115661153451999</v>
      </c>
      <c r="F40" s="574">
        <v>123658249.14999999</v>
      </c>
      <c r="G40" s="574">
        <v>164347291.25999999</v>
      </c>
      <c r="H40" s="576">
        <f t="shared" si="3"/>
        <v>0.32904430064057721</v>
      </c>
      <c r="I40" s="563">
        <f t="shared" si="4"/>
        <v>5.0481609190317946E-2</v>
      </c>
    </row>
    <row r="41" spans="1:32" s="254" customFormat="1" ht="14.25" customHeight="1">
      <c r="A41" s="572" t="s">
        <v>404</v>
      </c>
      <c r="B41" s="573" t="s">
        <v>31</v>
      </c>
      <c r="C41" s="574">
        <v>13488065</v>
      </c>
      <c r="D41" s="574">
        <v>22723330</v>
      </c>
      <c r="E41" s="575">
        <f t="shared" si="2"/>
        <v>0.68469902836322327</v>
      </c>
      <c r="F41" s="574">
        <v>114076818</v>
      </c>
      <c r="G41" s="574">
        <v>152797675</v>
      </c>
      <c r="H41" s="576">
        <f t="shared" si="3"/>
        <v>0.33942791952699802</v>
      </c>
      <c r="I41" s="563">
        <f t="shared" si="4"/>
        <v>4.6933980203764838E-2</v>
      </c>
    </row>
    <row r="42" spans="1:32" s="254" customFormat="1" ht="14.25" customHeight="1">
      <c r="A42" s="572" t="s">
        <v>405</v>
      </c>
      <c r="B42" s="573" t="s">
        <v>30</v>
      </c>
      <c r="C42" s="574">
        <v>17905159</v>
      </c>
      <c r="D42" s="574">
        <v>18114079</v>
      </c>
      <c r="E42" s="575">
        <f t="shared" si="2"/>
        <v>1.1668145476954495E-2</v>
      </c>
      <c r="F42" s="574">
        <v>156512102</v>
      </c>
      <c r="G42" s="574">
        <v>149956574</v>
      </c>
      <c r="H42" s="577">
        <f t="shared" si="3"/>
        <v>-4.1885118890039541E-2</v>
      </c>
      <c r="I42" s="563">
        <f t="shared" si="4"/>
        <v>4.6061295602438962E-2</v>
      </c>
    </row>
    <row r="43" spans="1:32" s="254" customFormat="1" ht="14.25" customHeight="1">
      <c r="A43" s="572" t="s">
        <v>406</v>
      </c>
      <c r="B43" s="573" t="s">
        <v>407</v>
      </c>
      <c r="C43" s="574">
        <v>5807000</v>
      </c>
      <c r="D43" s="574">
        <v>20506000</v>
      </c>
      <c r="E43" s="575">
        <f t="shared" si="2"/>
        <v>2.5312553814361975</v>
      </c>
      <c r="F43" s="574">
        <v>103399000</v>
      </c>
      <c r="G43" s="574">
        <v>120223700</v>
      </c>
      <c r="H43" s="576">
        <f t="shared" si="3"/>
        <v>0.162716273851778</v>
      </c>
      <c r="I43" s="563">
        <f t="shared" si="4"/>
        <v>3.6928420251311829E-2</v>
      </c>
    </row>
    <row r="44" spans="1:32" s="254" customFormat="1" ht="14.25" customHeight="1">
      <c r="A44" s="572" t="s">
        <v>408</v>
      </c>
      <c r="B44" s="573" t="s">
        <v>409</v>
      </c>
      <c r="C44" s="574">
        <v>21398744</v>
      </c>
      <c r="D44" s="574">
        <v>19327719</v>
      </c>
      <c r="E44" s="575">
        <f t="shared" si="2"/>
        <v>-9.6782549480474156E-2</v>
      </c>
      <c r="F44" s="574">
        <v>152847133</v>
      </c>
      <c r="G44" s="574">
        <v>116299640.25</v>
      </c>
      <c r="H44" s="577">
        <f t="shared" si="3"/>
        <v>-0.23911140518415874</v>
      </c>
      <c r="I44" s="563">
        <f t="shared" si="4"/>
        <v>3.5723089459302783E-2</v>
      </c>
    </row>
    <row r="45" spans="1:32" s="254" customFormat="1" ht="14.25" customHeight="1">
      <c r="A45" s="572" t="s">
        <v>410</v>
      </c>
      <c r="B45" s="573" t="s">
        <v>162</v>
      </c>
      <c r="C45" s="574">
        <v>23586</v>
      </c>
      <c r="D45" s="574">
        <v>25473851</v>
      </c>
      <c r="E45" s="575" t="s">
        <v>65</v>
      </c>
      <c r="F45" s="574">
        <v>299319082</v>
      </c>
      <c r="G45" s="574">
        <v>114405653</v>
      </c>
      <c r="H45" s="577">
        <f t="shared" si="3"/>
        <v>-0.61778028906289384</v>
      </c>
      <c r="I45" s="563">
        <f t="shared" si="4"/>
        <v>3.5141324323820958E-2</v>
      </c>
    </row>
    <row r="46" spans="1:32" s="254" customFormat="1" ht="14.25" customHeight="1">
      <c r="A46" s="572" t="s">
        <v>411</v>
      </c>
      <c r="B46" s="573" t="s">
        <v>412</v>
      </c>
      <c r="C46" s="574">
        <v>10359699.99</v>
      </c>
      <c r="D46" s="574">
        <v>17331169.830000002</v>
      </c>
      <c r="E46" s="575">
        <f t="shared" si="2"/>
        <v>0.67294128659414998</v>
      </c>
      <c r="F46" s="574">
        <v>113958897.61999999</v>
      </c>
      <c r="G46" s="574">
        <v>112153916.67000002</v>
      </c>
      <c r="H46" s="577">
        <f t="shared" si="3"/>
        <v>-1.5838876890672871E-2</v>
      </c>
      <c r="I46" s="563">
        <f t="shared" si="4"/>
        <v>3.4449671467608863E-2</v>
      </c>
    </row>
    <row r="47" spans="1:32" s="254" customFormat="1" ht="14.25" customHeight="1">
      <c r="A47" s="572" t="s">
        <v>413</v>
      </c>
      <c r="B47" s="573" t="s">
        <v>414</v>
      </c>
      <c r="C47" s="574">
        <v>6386761</v>
      </c>
      <c r="D47" s="574">
        <v>14086902</v>
      </c>
      <c r="E47" s="575">
        <f t="shared" si="2"/>
        <v>1.205641012713643</v>
      </c>
      <c r="F47" s="574">
        <v>59169954</v>
      </c>
      <c r="G47" s="574">
        <v>96568363</v>
      </c>
      <c r="H47" s="576">
        <f t="shared" si="3"/>
        <v>0.63205066882424821</v>
      </c>
      <c r="I47" s="563">
        <f t="shared" si="4"/>
        <v>2.9662346873746456E-2</v>
      </c>
    </row>
    <row r="48" spans="1:32" s="254" customFormat="1" ht="14.25" customHeight="1">
      <c r="A48" s="572" t="s">
        <v>415</v>
      </c>
      <c r="B48" s="573" t="s">
        <v>416</v>
      </c>
      <c r="C48" s="574">
        <v>8921090</v>
      </c>
      <c r="D48" s="574">
        <v>11710231</v>
      </c>
      <c r="E48" s="575">
        <f t="shared" si="2"/>
        <v>0.31264576413868705</v>
      </c>
      <c r="F48" s="574">
        <v>89509137</v>
      </c>
      <c r="G48" s="574">
        <v>89953056</v>
      </c>
      <c r="H48" s="576">
        <f t="shared" si="3"/>
        <v>4.9594825162933009E-3</v>
      </c>
      <c r="I48" s="563">
        <f t="shared" si="4"/>
        <v>2.7630361192159177E-2</v>
      </c>
    </row>
    <row r="49" spans="1:9" s="254" customFormat="1" ht="14.25" customHeight="1">
      <c r="A49" s="572" t="s">
        <v>417</v>
      </c>
      <c r="B49" s="573" t="s">
        <v>24</v>
      </c>
      <c r="C49" s="574">
        <v>13452294.240000002</v>
      </c>
      <c r="D49" s="574">
        <v>9100960.1899999976</v>
      </c>
      <c r="E49" s="575">
        <f t="shared" si="2"/>
        <v>-0.32346408518640934</v>
      </c>
      <c r="F49" s="574">
        <v>103183549.85000001</v>
      </c>
      <c r="G49" s="574">
        <v>79119965.409999996</v>
      </c>
      <c r="H49" s="577">
        <f t="shared" si="3"/>
        <v>-0.23321144189148102</v>
      </c>
      <c r="I49" s="563">
        <f t="shared" si="4"/>
        <v>2.4302823261384696E-2</v>
      </c>
    </row>
    <row r="50" spans="1:9" s="254" customFormat="1" ht="14.25" customHeight="1">
      <c r="A50" s="572" t="s">
        <v>418</v>
      </c>
      <c r="B50" s="573" t="s">
        <v>32</v>
      </c>
      <c r="C50" s="574">
        <v>5841081</v>
      </c>
      <c r="D50" s="574">
        <v>8995431</v>
      </c>
      <c r="E50" s="575">
        <f t="shared" si="2"/>
        <v>0.54002846390933468</v>
      </c>
      <c r="F50" s="574">
        <v>37175664</v>
      </c>
      <c r="G50" s="574">
        <v>60414127.590000004</v>
      </c>
      <c r="H50" s="576">
        <f t="shared" si="3"/>
        <v>0.62509881706484127</v>
      </c>
      <c r="I50" s="563">
        <f t="shared" si="4"/>
        <v>1.8557058988867361E-2</v>
      </c>
    </row>
    <row r="51" spans="1:9" s="254" customFormat="1" ht="14.25" customHeight="1">
      <c r="A51" s="572" t="s">
        <v>419</v>
      </c>
      <c r="B51" s="573" t="s">
        <v>420</v>
      </c>
      <c r="C51" s="574">
        <v>5865920</v>
      </c>
      <c r="D51" s="574">
        <v>7288665.5999999996</v>
      </c>
      <c r="E51" s="575">
        <f t="shared" si="2"/>
        <v>0.24254432382303204</v>
      </c>
      <c r="F51" s="574">
        <v>47390535</v>
      </c>
      <c r="G51" s="574">
        <v>55273337.899999999</v>
      </c>
      <c r="H51" s="576">
        <f t="shared" si="3"/>
        <v>0.16633707342615978</v>
      </c>
      <c r="I51" s="563">
        <f t="shared" si="4"/>
        <v>1.6977992281588087E-2</v>
      </c>
    </row>
    <row r="52" spans="1:9" s="254" customFormat="1" ht="14.25" customHeight="1">
      <c r="A52" s="578" t="s">
        <v>421</v>
      </c>
      <c r="B52" s="573" t="s">
        <v>422</v>
      </c>
      <c r="C52" s="574">
        <v>6592742</v>
      </c>
      <c r="D52" s="574">
        <v>5750013</v>
      </c>
      <c r="E52" s="575">
        <f t="shared" si="2"/>
        <v>-0.12782678284695503</v>
      </c>
      <c r="F52" s="574">
        <v>42142645</v>
      </c>
      <c r="G52" s="574">
        <v>46258560</v>
      </c>
      <c r="H52" s="576">
        <f t="shared" si="3"/>
        <v>9.7666271303094465E-2</v>
      </c>
      <c r="I52" s="563">
        <f t="shared" si="4"/>
        <v>1.4208974968334225E-2</v>
      </c>
    </row>
    <row r="53" spans="1:9" s="254" customFormat="1" ht="14.25" customHeight="1">
      <c r="A53" s="572" t="s">
        <v>423</v>
      </c>
      <c r="B53" s="573" t="s">
        <v>424</v>
      </c>
      <c r="C53" s="574">
        <v>2907068</v>
      </c>
      <c r="D53" s="574">
        <v>5270424</v>
      </c>
      <c r="E53" s="575">
        <f t="shared" si="2"/>
        <v>0.81296894327893265</v>
      </c>
      <c r="F53" s="574">
        <v>31844326.670000002</v>
      </c>
      <c r="G53" s="574">
        <v>44284700</v>
      </c>
      <c r="H53" s="576">
        <f t="shared" si="3"/>
        <v>0.39066215652535252</v>
      </c>
      <c r="I53" s="563">
        <f t="shared" si="4"/>
        <v>1.360267578109199E-2</v>
      </c>
    </row>
    <row r="54" spans="1:9" s="254" customFormat="1" ht="14.25" customHeight="1">
      <c r="A54" s="572" t="s">
        <v>425</v>
      </c>
      <c r="B54" s="573" t="s">
        <v>426</v>
      </c>
      <c r="C54" s="574">
        <v>1407691</v>
      </c>
      <c r="D54" s="574">
        <v>6285566</v>
      </c>
      <c r="E54" s="575">
        <f t="shared" si="2"/>
        <v>3.4651603228265291</v>
      </c>
      <c r="F54" s="574">
        <v>10779289</v>
      </c>
      <c r="G54" s="574">
        <v>37945925.740000002</v>
      </c>
      <c r="H54" s="576">
        <f t="shared" si="3"/>
        <v>2.5202623976405123</v>
      </c>
      <c r="I54" s="563">
        <f t="shared" si="4"/>
        <v>1.165563106568664E-2</v>
      </c>
    </row>
    <row r="55" spans="1:9" s="254" customFormat="1" ht="14.25" customHeight="1">
      <c r="A55" s="572" t="s">
        <v>427</v>
      </c>
      <c r="B55" s="573" t="s">
        <v>428</v>
      </c>
      <c r="C55" s="574">
        <v>2775049.04</v>
      </c>
      <c r="D55" s="574">
        <v>5204301.38</v>
      </c>
      <c r="E55" s="575">
        <f t="shared" si="2"/>
        <v>0.8753907786797166</v>
      </c>
      <c r="F55" s="574">
        <v>17132355.34</v>
      </c>
      <c r="G55" s="574">
        <v>36081497.810000002</v>
      </c>
      <c r="H55" s="576">
        <f t="shared" si="3"/>
        <v>1.1060442124824621</v>
      </c>
      <c r="I55" s="563">
        <f t="shared" si="4"/>
        <v>1.1082945495975148E-2</v>
      </c>
    </row>
    <row r="56" spans="1:9" s="254" customFormat="1" ht="14.25" customHeight="1">
      <c r="A56" s="572" t="s">
        <v>429</v>
      </c>
      <c r="B56" s="573" t="s">
        <v>25</v>
      </c>
      <c r="C56" s="574">
        <v>9971768</v>
      </c>
      <c r="D56" s="574">
        <v>4245776</v>
      </c>
      <c r="E56" s="575">
        <f t="shared" si="2"/>
        <v>-0.57422033886067148</v>
      </c>
      <c r="F56" s="574">
        <v>63305437.970000006</v>
      </c>
      <c r="G56" s="574">
        <v>30853409</v>
      </c>
      <c r="H56" s="577">
        <f t="shared" si="3"/>
        <v>-0.51262624524260914</v>
      </c>
      <c r="I56" s="563">
        <f t="shared" si="4"/>
        <v>9.4770636217119137E-3</v>
      </c>
    </row>
    <row r="57" spans="1:9" s="254" customFormat="1" ht="14.25" customHeight="1">
      <c r="A57" s="572" t="s">
        <v>430</v>
      </c>
      <c r="B57" s="573" t="s">
        <v>431</v>
      </c>
      <c r="C57" s="574">
        <v>3571000</v>
      </c>
      <c r="D57" s="574">
        <v>4618320</v>
      </c>
      <c r="E57" s="575">
        <f t="shared" si="2"/>
        <v>0.29328479417530096</v>
      </c>
      <c r="F57" s="574">
        <v>30244100</v>
      </c>
      <c r="G57" s="574">
        <v>30135918</v>
      </c>
      <c r="H57" s="577">
        <f t="shared" si="3"/>
        <v>-3.5769621182313305E-3</v>
      </c>
      <c r="I57" s="563">
        <f t="shared" si="4"/>
        <v>9.2566760510870375E-3</v>
      </c>
    </row>
    <row r="58" spans="1:9" s="254" customFormat="1" ht="14.25" customHeight="1">
      <c r="A58" s="572" t="s">
        <v>432</v>
      </c>
      <c r="B58" s="573" t="s">
        <v>433</v>
      </c>
      <c r="C58" s="574">
        <v>2393508.5500000003</v>
      </c>
      <c r="D58" s="574">
        <v>1183417.2499999998</v>
      </c>
      <c r="E58" s="575">
        <f t="shared" si="2"/>
        <v>-0.50557216517985715</v>
      </c>
      <c r="F58" s="574">
        <v>13309160.75</v>
      </c>
      <c r="G58" s="574">
        <v>29859382.629999995</v>
      </c>
      <c r="H58" s="576">
        <f t="shared" si="3"/>
        <v>1.2435210747604799</v>
      </c>
      <c r="I58" s="563">
        <f t="shared" si="4"/>
        <v>9.1717342770631788E-3</v>
      </c>
    </row>
    <row r="59" spans="1:9" s="254" customFormat="1" ht="14.25" customHeight="1">
      <c r="A59" s="572" t="s">
        <v>434</v>
      </c>
      <c r="B59" s="573" t="s">
        <v>435</v>
      </c>
      <c r="C59" s="574">
        <v>1856675</v>
      </c>
      <c r="D59" s="574">
        <v>3541532.4899999998</v>
      </c>
      <c r="E59" s="575">
        <f t="shared" si="2"/>
        <v>0.90745956615993628</v>
      </c>
      <c r="F59" s="574">
        <v>17576679.73</v>
      </c>
      <c r="G59" s="574">
        <v>28641207.059999999</v>
      </c>
      <c r="H59" s="576">
        <f t="shared" si="3"/>
        <v>0.62950042328614453</v>
      </c>
      <c r="I59" s="563">
        <f t="shared" si="4"/>
        <v>8.7975543159669791E-3</v>
      </c>
    </row>
    <row r="60" spans="1:9" s="254" customFormat="1" ht="14.25" customHeight="1">
      <c r="A60" s="572" t="s">
        <v>436</v>
      </c>
      <c r="B60" s="573" t="s">
        <v>437</v>
      </c>
      <c r="C60" s="574">
        <v>4029700</v>
      </c>
      <c r="D60" s="574">
        <v>5748400</v>
      </c>
      <c r="E60" s="575">
        <f t="shared" si="2"/>
        <v>0.42650817678735398</v>
      </c>
      <c r="F60" s="574">
        <v>21403100</v>
      </c>
      <c r="G60" s="574">
        <v>27946800</v>
      </c>
      <c r="H60" s="576">
        <f t="shared" si="3"/>
        <v>0.30573608495965532</v>
      </c>
      <c r="I60" s="563">
        <f t="shared" si="4"/>
        <v>8.5842573060000774E-3</v>
      </c>
    </row>
    <row r="61" spans="1:9" s="254" customFormat="1" ht="14.25" customHeight="1">
      <c r="A61" s="572" t="s">
        <v>438</v>
      </c>
      <c r="B61" s="573" t="s">
        <v>163</v>
      </c>
      <c r="C61" s="574">
        <v>1344768</v>
      </c>
      <c r="D61" s="574">
        <v>5469016</v>
      </c>
      <c r="E61" s="575">
        <f t="shared" si="2"/>
        <v>3.0668843993908244</v>
      </c>
      <c r="F61" s="574">
        <v>21585224</v>
      </c>
      <c r="G61" s="574">
        <v>27007084</v>
      </c>
      <c r="H61" s="576">
        <f t="shared" si="3"/>
        <v>0.25118386540718785</v>
      </c>
      <c r="I61" s="563">
        <f t="shared" si="4"/>
        <v>8.2956101643393079E-3</v>
      </c>
    </row>
    <row r="62" spans="1:9" s="254" customFormat="1" ht="14.25" customHeight="1">
      <c r="A62" s="572" t="s">
        <v>439</v>
      </c>
      <c r="B62" s="573" t="s">
        <v>33</v>
      </c>
      <c r="C62" s="574">
        <v>2845207</v>
      </c>
      <c r="D62" s="574">
        <v>3358464</v>
      </c>
      <c r="E62" s="575">
        <f t="shared" si="2"/>
        <v>0.18039355308770144</v>
      </c>
      <c r="F62" s="574">
        <v>16440211</v>
      </c>
      <c r="G62" s="574">
        <v>26313320</v>
      </c>
      <c r="H62" s="576">
        <f t="shared" si="3"/>
        <v>0.60054636768348035</v>
      </c>
      <c r="I62" s="563">
        <f t="shared" si="4"/>
        <v>8.0825106794022196E-3</v>
      </c>
    </row>
    <row r="63" spans="1:9" s="254" customFormat="1" ht="14.25" customHeight="1">
      <c r="A63" s="572" t="s">
        <v>440</v>
      </c>
      <c r="B63" s="573" t="s">
        <v>441</v>
      </c>
      <c r="C63" s="574">
        <v>2572438.37</v>
      </c>
      <c r="D63" s="574">
        <v>4647199.8899999997</v>
      </c>
      <c r="E63" s="575">
        <f t="shared" si="2"/>
        <v>0.80653497638507066</v>
      </c>
      <c r="F63" s="574">
        <v>21687604.320000004</v>
      </c>
      <c r="G63" s="574">
        <v>26221186.189999998</v>
      </c>
      <c r="H63" s="576">
        <f t="shared" si="3"/>
        <v>0.20904023344889167</v>
      </c>
      <c r="I63" s="563">
        <f t="shared" si="4"/>
        <v>8.0542104685865923E-3</v>
      </c>
    </row>
    <row r="64" spans="1:9" s="254" customFormat="1" ht="14.25" customHeight="1">
      <c r="A64" s="572" t="s">
        <v>442</v>
      </c>
      <c r="B64" s="573" t="s">
        <v>23</v>
      </c>
      <c r="C64" s="574">
        <v>1512996</v>
      </c>
      <c r="D64" s="574">
        <v>3986826</v>
      </c>
      <c r="E64" s="575">
        <f t="shared" si="2"/>
        <v>1.6350538930704377</v>
      </c>
      <c r="F64" s="574">
        <v>14254609</v>
      </c>
      <c r="G64" s="574">
        <v>25453416</v>
      </c>
      <c r="H64" s="576">
        <f t="shared" si="3"/>
        <v>0.78562709085882321</v>
      </c>
      <c r="I64" s="563">
        <f t="shared" si="4"/>
        <v>7.8183789292748818E-3</v>
      </c>
    </row>
    <row r="65" spans="1:9" s="254" customFormat="1" ht="14.25" customHeight="1">
      <c r="A65" s="572" t="s">
        <v>443</v>
      </c>
      <c r="B65" s="573" t="s">
        <v>444</v>
      </c>
      <c r="C65" s="574">
        <v>600000</v>
      </c>
      <c r="D65" s="574">
        <v>5000000</v>
      </c>
      <c r="E65" s="575">
        <f t="shared" si="2"/>
        <v>7.3333333333333339</v>
      </c>
      <c r="F65" s="574">
        <v>3527000</v>
      </c>
      <c r="G65" s="574">
        <v>24030000</v>
      </c>
      <c r="H65" s="576">
        <f t="shared" si="3"/>
        <v>5.8131556563651827</v>
      </c>
      <c r="I65" s="563">
        <f t="shared" si="4"/>
        <v>7.3811564495105649E-3</v>
      </c>
    </row>
    <row r="66" spans="1:9" s="254" customFormat="1" ht="14.25" customHeight="1">
      <c r="A66" s="572" t="s">
        <v>445</v>
      </c>
      <c r="B66" s="573" t="s">
        <v>26</v>
      </c>
      <c r="C66" s="574">
        <v>4275472.18</v>
      </c>
      <c r="D66" s="574">
        <v>3314929</v>
      </c>
      <c r="E66" s="575">
        <f t="shared" si="2"/>
        <v>-0.22466364872943689</v>
      </c>
      <c r="F66" s="574">
        <v>11977069.35</v>
      </c>
      <c r="G66" s="574">
        <v>20728241</v>
      </c>
      <c r="H66" s="576">
        <f t="shared" si="3"/>
        <v>0.73066051421001421</v>
      </c>
      <c r="I66" s="563">
        <f t="shared" si="4"/>
        <v>6.3669741882712988E-3</v>
      </c>
    </row>
    <row r="67" spans="1:9" s="254" customFormat="1" ht="14.25" customHeight="1">
      <c r="A67" s="572" t="s">
        <v>446</v>
      </c>
      <c r="B67" s="573" t="s">
        <v>447</v>
      </c>
      <c r="C67" s="574">
        <v>3892632</v>
      </c>
      <c r="D67" s="574">
        <v>1083579</v>
      </c>
      <c r="E67" s="575">
        <f t="shared" si="2"/>
        <v>-0.72163333189471801</v>
      </c>
      <c r="F67" s="574">
        <v>26656740.41</v>
      </c>
      <c r="G67" s="574">
        <v>19107571.960000001</v>
      </c>
      <c r="H67" s="577">
        <f t="shared" si="3"/>
        <v>-0.28319923343545805</v>
      </c>
      <c r="I67" s="563">
        <f t="shared" si="4"/>
        <v>5.869162630338794E-3</v>
      </c>
    </row>
    <row r="68" spans="1:9" s="254" customFormat="1" ht="14.25" customHeight="1">
      <c r="A68" s="572" t="s">
        <v>448</v>
      </c>
      <c r="B68" s="573" t="s">
        <v>449</v>
      </c>
      <c r="C68" s="574">
        <v>1799581.84</v>
      </c>
      <c r="D68" s="574">
        <v>2365318.52</v>
      </c>
      <c r="E68" s="575">
        <f t="shared" si="2"/>
        <v>0.31437118747541914</v>
      </c>
      <c r="F68" s="574">
        <v>12208216.49</v>
      </c>
      <c r="G68" s="574">
        <v>18606103.960000005</v>
      </c>
      <c r="H68" s="576">
        <f t="shared" si="3"/>
        <v>0.52406405761567587</v>
      </c>
      <c r="I68" s="563">
        <f t="shared" si="4"/>
        <v>5.7151295981946772E-3</v>
      </c>
    </row>
    <row r="69" spans="1:9" s="254" customFormat="1" ht="14.25" customHeight="1">
      <c r="A69" s="572" t="s">
        <v>450</v>
      </c>
      <c r="B69" s="573" t="s">
        <v>451</v>
      </c>
      <c r="C69" s="574">
        <v>1624604</v>
      </c>
      <c r="D69" s="574">
        <v>2842024</v>
      </c>
      <c r="E69" s="575">
        <f t="shared" si="2"/>
        <v>0.74936415274122181</v>
      </c>
      <c r="F69" s="574">
        <v>9071624</v>
      </c>
      <c r="G69" s="574">
        <v>16653920</v>
      </c>
      <c r="H69" s="576">
        <f t="shared" si="3"/>
        <v>0.83582564709472096</v>
      </c>
      <c r="I69" s="563">
        <f t="shared" si="4"/>
        <v>5.1154885150908437E-3</v>
      </c>
    </row>
    <row r="70" spans="1:9" s="254" customFormat="1" ht="14.25" customHeight="1">
      <c r="A70" s="572" t="s">
        <v>452</v>
      </c>
      <c r="B70" s="573" t="s">
        <v>453</v>
      </c>
      <c r="C70" s="574">
        <v>502342</v>
      </c>
      <c r="D70" s="574">
        <v>2515942</v>
      </c>
      <c r="E70" s="575">
        <f t="shared" si="2"/>
        <v>4.0084245394571827</v>
      </c>
      <c r="F70" s="574">
        <v>4703134.3</v>
      </c>
      <c r="G70" s="574">
        <v>14800784</v>
      </c>
      <c r="H70" s="576">
        <f t="shared" si="3"/>
        <v>2.1470043285814739</v>
      </c>
      <c r="I70" s="563">
        <f t="shared" si="4"/>
        <v>4.5462714223642436E-3</v>
      </c>
    </row>
    <row r="71" spans="1:9" s="254" customFormat="1" ht="14.25" customHeight="1">
      <c r="A71" s="572" t="s">
        <v>454</v>
      </c>
      <c r="B71" s="573" t="s">
        <v>455</v>
      </c>
      <c r="C71" s="574">
        <v>1288231.08</v>
      </c>
      <c r="D71" s="574">
        <v>1384096.25</v>
      </c>
      <c r="E71" s="575">
        <f t="shared" si="2"/>
        <v>7.441612882061488E-2</v>
      </c>
      <c r="F71" s="574">
        <v>11903927.300000001</v>
      </c>
      <c r="G71" s="574">
        <v>12277763.77</v>
      </c>
      <c r="H71" s="576">
        <f t="shared" si="3"/>
        <v>3.1404465146557037E-2</v>
      </c>
      <c r="I71" s="563">
        <f t="shared" si="4"/>
        <v>3.7712898558677752E-3</v>
      </c>
    </row>
    <row r="72" spans="1:9" s="254" customFormat="1" ht="14.25" customHeight="1">
      <c r="A72" s="572" t="s">
        <v>456</v>
      </c>
      <c r="B72" s="573" t="s">
        <v>457</v>
      </c>
      <c r="C72" s="574">
        <v>1163903.4499999997</v>
      </c>
      <c r="D72" s="574">
        <v>1578370.8599999999</v>
      </c>
      <c r="E72" s="575">
        <f t="shared" si="2"/>
        <v>0.35610119550723929</v>
      </c>
      <c r="F72" s="574">
        <v>9722828.7699999996</v>
      </c>
      <c r="G72" s="574">
        <v>12211674.969999999</v>
      </c>
      <c r="H72" s="576">
        <f t="shared" si="3"/>
        <v>0.25597963914363975</v>
      </c>
      <c r="I72" s="563">
        <f t="shared" si="4"/>
        <v>3.7509897404969712E-3</v>
      </c>
    </row>
    <row r="73" spans="1:9" s="254" customFormat="1" ht="14.25" customHeight="1">
      <c r="A73" s="572" t="s">
        <v>458</v>
      </c>
      <c r="B73" s="573" t="s">
        <v>459</v>
      </c>
      <c r="C73" s="574">
        <v>1152955</v>
      </c>
      <c r="D73" s="574">
        <v>1492920</v>
      </c>
      <c r="E73" s="575">
        <f t="shared" si="2"/>
        <v>0.29486406668083309</v>
      </c>
      <c r="F73" s="574">
        <v>8427015.1400000006</v>
      </c>
      <c r="G73" s="574">
        <v>10826036.979999999</v>
      </c>
      <c r="H73" s="576">
        <f t="shared" si="3"/>
        <v>0.28468227482026309</v>
      </c>
      <c r="I73" s="563">
        <f t="shared" si="4"/>
        <v>3.3253713140893411E-3</v>
      </c>
    </row>
    <row r="74" spans="1:9" s="254" customFormat="1" ht="14.25" customHeight="1">
      <c r="A74" s="572" t="s">
        <v>460</v>
      </c>
      <c r="B74" s="579" t="s">
        <v>461</v>
      </c>
      <c r="C74" s="580">
        <v>1736314.53</v>
      </c>
      <c r="D74" s="580">
        <v>1239164.43</v>
      </c>
      <c r="E74" s="575">
        <f t="shared" si="2"/>
        <v>-0.28632490911655284</v>
      </c>
      <c r="F74" s="574">
        <v>12232313.040000001</v>
      </c>
      <c r="G74" s="574">
        <v>10652116.859999999</v>
      </c>
      <c r="H74" s="577">
        <f t="shared" si="3"/>
        <v>-0.12918212400489726</v>
      </c>
      <c r="I74" s="563">
        <f t="shared" si="4"/>
        <v>3.2719492743291394E-3</v>
      </c>
    </row>
    <row r="75" spans="1:9" s="254" customFormat="1" ht="14.25" customHeight="1">
      <c r="A75" s="572" t="s">
        <v>462</v>
      </c>
      <c r="B75" s="573" t="s">
        <v>463</v>
      </c>
      <c r="C75" s="574">
        <v>751806</v>
      </c>
      <c r="D75" s="574">
        <v>1006807</v>
      </c>
      <c r="E75" s="575">
        <f t="shared" si="2"/>
        <v>0.33918457687222503</v>
      </c>
      <c r="F75" s="574">
        <v>8107648</v>
      </c>
      <c r="G75" s="574">
        <v>9627830</v>
      </c>
      <c r="H75" s="576">
        <f t="shared" si="3"/>
        <v>0.18749975331933499</v>
      </c>
      <c r="I75" s="563">
        <f t="shared" si="4"/>
        <v>2.9573249895668455E-3</v>
      </c>
    </row>
    <row r="76" spans="1:9" s="254" customFormat="1" ht="14.25" customHeight="1">
      <c r="A76" s="572" t="s">
        <v>464</v>
      </c>
      <c r="B76" s="573" t="s">
        <v>465</v>
      </c>
      <c r="C76" s="574">
        <v>1070305</v>
      </c>
      <c r="D76" s="574">
        <v>650597</v>
      </c>
      <c r="E76" s="575">
        <f t="shared" si="2"/>
        <v>-0.39213868943899166</v>
      </c>
      <c r="F76" s="574">
        <v>6932660.7400000002</v>
      </c>
      <c r="G76" s="574">
        <v>9282995</v>
      </c>
      <c r="H76" s="576">
        <f t="shared" si="3"/>
        <v>0.33902340647351514</v>
      </c>
      <c r="I76" s="563">
        <f t="shared" si="4"/>
        <v>2.8514040122773333E-3</v>
      </c>
    </row>
    <row r="77" spans="1:9" s="254" customFormat="1" ht="14.25" customHeight="1">
      <c r="A77" s="572" t="s">
        <v>466</v>
      </c>
      <c r="B77" s="573" t="s">
        <v>34</v>
      </c>
      <c r="C77" s="574">
        <v>527820</v>
      </c>
      <c r="D77" s="574">
        <v>2252696.9</v>
      </c>
      <c r="E77" s="575">
        <f t="shared" si="2"/>
        <v>3.2679263764162023</v>
      </c>
      <c r="F77" s="574">
        <v>5005245</v>
      </c>
      <c r="G77" s="574">
        <v>8921631.2100000009</v>
      </c>
      <c r="H77" s="576">
        <f t="shared" si="3"/>
        <v>0.78245644518899682</v>
      </c>
      <c r="I77" s="563">
        <f t="shared" si="4"/>
        <v>2.7404059819328441E-3</v>
      </c>
    </row>
    <row r="78" spans="1:9" s="254" customFormat="1" ht="14.25" customHeight="1">
      <c r="A78" s="572" t="s">
        <v>467</v>
      </c>
      <c r="B78" s="573" t="s">
        <v>468</v>
      </c>
      <c r="C78" s="574">
        <v>1422252.05</v>
      </c>
      <c r="D78" s="574">
        <v>553279.91999999993</v>
      </c>
      <c r="E78" s="575">
        <f t="shared" si="2"/>
        <v>-0.61098321496530805</v>
      </c>
      <c r="F78" s="574">
        <v>7913410.4700000007</v>
      </c>
      <c r="G78" s="574">
        <v>8202951.8200000003</v>
      </c>
      <c r="H78" s="576">
        <f t="shared" si="3"/>
        <v>3.6588693471375056E-2</v>
      </c>
      <c r="I78" s="563">
        <f t="shared" si="4"/>
        <v>2.5196533804085486E-3</v>
      </c>
    </row>
    <row r="79" spans="1:9" s="254" customFormat="1" ht="14.25" customHeight="1">
      <c r="A79" s="572" t="s">
        <v>469</v>
      </c>
      <c r="B79" s="573" t="s">
        <v>470</v>
      </c>
      <c r="C79" s="574">
        <v>243006</v>
      </c>
      <c r="D79" s="574">
        <v>2352974</v>
      </c>
      <c r="E79" s="575">
        <f t="shared" si="2"/>
        <v>8.6827814951071165</v>
      </c>
      <c r="F79" s="574">
        <v>858784</v>
      </c>
      <c r="G79" s="574">
        <v>7791697.21</v>
      </c>
      <c r="H79" s="576">
        <f t="shared" si="3"/>
        <v>8.0729417525244997</v>
      </c>
      <c r="I79" s="563">
        <f t="shared" si="4"/>
        <v>2.3933306747492707E-3</v>
      </c>
    </row>
    <row r="80" spans="1:9" s="254" customFormat="1" ht="14.25" customHeight="1">
      <c r="A80" s="572" t="s">
        <v>471</v>
      </c>
      <c r="B80" s="573" t="s">
        <v>472</v>
      </c>
      <c r="C80" s="574">
        <v>113800</v>
      </c>
      <c r="D80" s="574">
        <v>766500</v>
      </c>
      <c r="E80" s="575">
        <f t="shared" si="2"/>
        <v>5.735500878734622</v>
      </c>
      <c r="F80" s="574">
        <v>1085330</v>
      </c>
      <c r="G80" s="574">
        <v>7622000</v>
      </c>
      <c r="H80" s="576">
        <f t="shared" si="3"/>
        <v>6.0227488413662202</v>
      </c>
      <c r="I80" s="563">
        <f t="shared" si="4"/>
        <v>2.3412057618880369E-3</v>
      </c>
    </row>
    <row r="81" spans="1:32" s="254" customFormat="1" ht="14.25" customHeight="1">
      <c r="A81" s="572" t="s">
        <v>473</v>
      </c>
      <c r="B81" s="573" t="s">
        <v>474</v>
      </c>
      <c r="C81" s="574">
        <v>1268734</v>
      </c>
      <c r="D81" s="574">
        <v>1224284</v>
      </c>
      <c r="E81" s="575">
        <f t="shared" si="2"/>
        <v>-3.5034924578359217E-2</v>
      </c>
      <c r="F81" s="574">
        <v>13099264</v>
      </c>
      <c r="G81" s="574">
        <v>7588629</v>
      </c>
      <c r="H81" s="577">
        <f t="shared" si="3"/>
        <v>-0.42068279561355504</v>
      </c>
      <c r="I81" s="563">
        <f t="shared" si="4"/>
        <v>2.3309553843650814E-3</v>
      </c>
    </row>
    <row r="82" spans="1:32" s="254" customFormat="1" ht="14.25" customHeight="1">
      <c r="A82" s="572" t="s">
        <v>475</v>
      </c>
      <c r="B82" s="573" t="s">
        <v>476</v>
      </c>
      <c r="C82" s="574">
        <v>1093623.9000000001</v>
      </c>
      <c r="D82" s="574">
        <v>1002356.0799999998</v>
      </c>
      <c r="E82" s="575">
        <f t="shared" si="2"/>
        <v>-8.3454485586864302E-2</v>
      </c>
      <c r="F82" s="574">
        <v>10498165.890000001</v>
      </c>
      <c r="G82" s="574">
        <v>7268713.2999999989</v>
      </c>
      <c r="H82" s="577">
        <f t="shared" si="3"/>
        <v>-0.30762064762914521</v>
      </c>
      <c r="I82" s="563">
        <f t="shared" si="4"/>
        <v>2.2326887246749152E-3</v>
      </c>
    </row>
    <row r="83" spans="1:32" s="254" customFormat="1" ht="14.25" customHeight="1">
      <c r="A83" s="572" t="s">
        <v>477</v>
      </c>
      <c r="B83" s="573" t="s">
        <v>478</v>
      </c>
      <c r="C83" s="574">
        <v>191183.1</v>
      </c>
      <c r="D83" s="574">
        <v>602241.41</v>
      </c>
      <c r="E83" s="575">
        <f t="shared" si="2"/>
        <v>2.1500766019590642</v>
      </c>
      <c r="F83" s="574">
        <v>1358943.19</v>
      </c>
      <c r="G83" s="574">
        <v>7209998.46</v>
      </c>
      <c r="H83" s="576">
        <f t="shared" si="3"/>
        <v>4.3055922521676573</v>
      </c>
      <c r="I83" s="563">
        <f t="shared" si="4"/>
        <v>2.2146536260503635E-3</v>
      </c>
    </row>
    <row r="84" spans="1:32" s="254" customFormat="1" ht="14.25" customHeight="1">
      <c r="A84" s="572" t="s">
        <v>479</v>
      </c>
      <c r="B84" s="573" t="s">
        <v>480</v>
      </c>
      <c r="C84" s="574">
        <v>673616</v>
      </c>
      <c r="D84" s="574">
        <v>424798</v>
      </c>
      <c r="E84" s="575">
        <f t="shared" si="2"/>
        <v>-0.36937661813258593</v>
      </c>
      <c r="F84" s="574">
        <v>7932507</v>
      </c>
      <c r="G84" s="574">
        <v>7140105</v>
      </c>
      <c r="H84" s="577">
        <f t="shared" si="3"/>
        <v>-9.9893009864346793E-2</v>
      </c>
      <c r="I84" s="563">
        <f t="shared" si="4"/>
        <v>2.1931848552198346E-3</v>
      </c>
    </row>
    <row r="85" spans="1:32" s="254" customFormat="1" ht="14.25" customHeight="1">
      <c r="A85" s="572" t="s">
        <v>481</v>
      </c>
      <c r="B85" s="573" t="s">
        <v>482</v>
      </c>
      <c r="C85" s="574">
        <v>840000</v>
      </c>
      <c r="D85" s="574">
        <v>755000</v>
      </c>
      <c r="E85" s="575">
        <f t="shared" si="2"/>
        <v>-0.10119047619047616</v>
      </c>
      <c r="F85" s="574">
        <v>7570000</v>
      </c>
      <c r="G85" s="574">
        <v>6930190</v>
      </c>
      <c r="H85" s="577">
        <f t="shared" si="3"/>
        <v>-8.4519154557463727E-2</v>
      </c>
      <c r="I85" s="563">
        <f t="shared" si="4"/>
        <v>2.12870647585658E-3</v>
      </c>
    </row>
    <row r="86" spans="1:32" s="254" customFormat="1" ht="14.25" customHeight="1">
      <c r="A86" s="572" t="s">
        <v>483</v>
      </c>
      <c r="B86" s="573" t="s">
        <v>484</v>
      </c>
      <c r="C86" s="574">
        <v>596967</v>
      </c>
      <c r="D86" s="574">
        <v>337838</v>
      </c>
      <c r="E86" s="575">
        <f t="shared" si="2"/>
        <v>-0.43407592044451371</v>
      </c>
      <c r="F86" s="574">
        <v>6534540</v>
      </c>
      <c r="G86" s="574">
        <v>6476903</v>
      </c>
      <c r="H86" s="577">
        <f t="shared" si="3"/>
        <v>-8.8203607292939301E-3</v>
      </c>
      <c r="I86" s="563">
        <f t="shared" si="4"/>
        <v>1.9894729234833258E-3</v>
      </c>
    </row>
    <row r="87" spans="1:32" s="254" customFormat="1" ht="14.25" customHeight="1">
      <c r="A87" s="581"/>
      <c r="B87" s="582" t="s">
        <v>485</v>
      </c>
      <c r="C87" s="583">
        <f>C88-SUM(C37:C86)</f>
        <v>30773305.950000048</v>
      </c>
      <c r="D87" s="583">
        <f>D88-SUM(D37:D86)</f>
        <v>33490046.949999988</v>
      </c>
      <c r="E87" s="584">
        <f t="shared" si="2"/>
        <v>8.8282390082302431E-2</v>
      </c>
      <c r="F87" s="585">
        <f>F88-SUM(F37:F86)</f>
        <v>274241000.78000116</v>
      </c>
      <c r="G87" s="585">
        <f>G88-SUM(G37:G86)</f>
        <v>228066437.86999941</v>
      </c>
      <c r="H87" s="586">
        <f t="shared" si="3"/>
        <v>-0.16837220830828081</v>
      </c>
      <c r="I87" s="564">
        <f t="shared" si="4"/>
        <v>7.0053851801957834E-2</v>
      </c>
    </row>
    <row r="88" spans="1:32" s="256" customFormat="1" ht="14.25" customHeight="1">
      <c r="A88" s="260"/>
      <c r="B88" s="261" t="s">
        <v>56</v>
      </c>
      <c r="C88" s="552">
        <v>335269278</v>
      </c>
      <c r="D88" s="552">
        <v>429097067.09000003</v>
      </c>
      <c r="E88" s="553">
        <f t="shared" si="2"/>
        <v>0.27985799847130655</v>
      </c>
      <c r="F88" s="552">
        <v>3067882231.2700005</v>
      </c>
      <c r="G88" s="552">
        <v>3255587408.8800001</v>
      </c>
      <c r="H88" s="554">
        <f t="shared" si="3"/>
        <v>6.1183958007506645E-2</v>
      </c>
      <c r="I88" s="262">
        <f t="shared" si="4"/>
        <v>1</v>
      </c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</row>
    <row r="89" spans="1:32" s="249" customFormat="1"/>
    <row r="90" spans="1:32" s="249" customFormat="1"/>
    <row r="91" spans="1:32" s="249" customFormat="1">
      <c r="A91" s="273" t="s">
        <v>388</v>
      </c>
      <c r="B91" s="273"/>
      <c r="C91" s="273"/>
      <c r="D91" s="273"/>
      <c r="E91" s="273"/>
      <c r="F91" s="273"/>
      <c r="G91" s="273"/>
      <c r="H91" s="273"/>
      <c r="I91" s="273"/>
    </row>
    <row r="92" spans="1:32" s="249" customFormat="1"/>
    <row r="93" spans="1:32" s="249" customFormat="1"/>
    <row r="94" spans="1:32" s="249" customFormat="1"/>
    <row r="95" spans="1:32" s="249" customFormat="1"/>
    <row r="96" spans="1:32" s="249" customFormat="1"/>
    <row r="97" s="249" customFormat="1"/>
    <row r="98" s="249" customFormat="1"/>
    <row r="99" s="249" customFormat="1"/>
    <row r="100" s="249" customFormat="1"/>
    <row r="101" s="249" customFormat="1"/>
    <row r="102" s="249" customFormat="1"/>
    <row r="103" s="249" customFormat="1"/>
    <row r="104" s="249" customFormat="1"/>
    <row r="105" s="249" customFormat="1"/>
    <row r="106" s="249" customFormat="1"/>
    <row r="107" s="249" customFormat="1"/>
    <row r="108" s="249" customFormat="1"/>
    <row r="109" s="249" customFormat="1"/>
    <row r="110" s="249" customFormat="1"/>
    <row r="111" s="249" customFormat="1"/>
    <row r="112" s="249" customFormat="1"/>
    <row r="113" s="249" customFormat="1"/>
    <row r="114" s="249" customFormat="1"/>
    <row r="115" s="249" customFormat="1"/>
    <row r="116" s="249" customFormat="1"/>
    <row r="117" s="249" customFormat="1"/>
    <row r="118" s="249" customFormat="1"/>
    <row r="119" s="249" customFormat="1"/>
    <row r="120" s="249" customFormat="1"/>
    <row r="121" s="249" customFormat="1"/>
    <row r="122" s="249" customFormat="1"/>
    <row r="123" s="249" customFormat="1"/>
    <row r="124" s="249" customFormat="1"/>
    <row r="125" s="249" customFormat="1"/>
    <row r="126" s="249" customFormat="1"/>
    <row r="127" s="249" customFormat="1"/>
    <row r="128" s="249" customFormat="1"/>
    <row r="129" s="249" customFormat="1"/>
    <row r="130" s="249" customFormat="1"/>
    <row r="131" s="249" customFormat="1"/>
    <row r="132" s="249" customFormat="1"/>
    <row r="133" s="249" customFormat="1"/>
    <row r="134" s="249" customFormat="1"/>
    <row r="135" s="249" customFormat="1"/>
    <row r="136" s="249" customFormat="1"/>
    <row r="137" s="249" customFormat="1"/>
    <row r="138" s="249" customFormat="1"/>
    <row r="139" s="249" customFormat="1"/>
    <row r="140" s="249" customFormat="1"/>
    <row r="141" s="249" customFormat="1"/>
    <row r="142" s="249" customFormat="1"/>
    <row r="143" s="249" customFormat="1"/>
    <row r="144" s="249" customFormat="1"/>
    <row r="145" s="249" customFormat="1"/>
    <row r="146" s="249" customFormat="1"/>
    <row r="147" s="249" customFormat="1"/>
    <row r="148" s="249" customFormat="1"/>
    <row r="149" s="249" customFormat="1"/>
    <row r="150" s="249" customFormat="1"/>
    <row r="151" s="249" customFormat="1"/>
    <row r="152" s="249" customFormat="1"/>
    <row r="153" s="249" customFormat="1"/>
    <row r="154" s="249" customFormat="1"/>
    <row r="155" s="249" customFormat="1"/>
    <row r="156" s="249" customFormat="1"/>
    <row r="157" s="249" customFormat="1"/>
    <row r="158" s="249" customFormat="1"/>
    <row r="159" s="249" customFormat="1"/>
    <row r="160" s="249" customFormat="1"/>
    <row r="161" s="249" customFormat="1"/>
    <row r="162" s="249" customFormat="1"/>
    <row r="163" s="249" customFormat="1"/>
    <row r="164" s="249" customFormat="1"/>
    <row r="165" s="249" customFormat="1"/>
    <row r="166" s="249" customFormat="1"/>
    <row r="167" s="249" customFormat="1"/>
    <row r="168" s="249" customFormat="1"/>
    <row r="169" s="249" customFormat="1"/>
    <row r="170" s="249" customFormat="1"/>
    <row r="171" s="249" customFormat="1"/>
    <row r="172" s="249" customFormat="1"/>
    <row r="173" s="249" customFormat="1"/>
    <row r="174" s="249" customFormat="1"/>
    <row r="175" s="249" customFormat="1"/>
    <row r="176" s="249" customFormat="1"/>
    <row r="177" s="249" customFormat="1"/>
    <row r="178" s="249" customFormat="1"/>
    <row r="179" s="249" customFormat="1"/>
    <row r="180" s="249" customFormat="1"/>
    <row r="181" s="249" customFormat="1"/>
    <row r="182" s="249" customFormat="1"/>
    <row r="183" s="249" customFormat="1"/>
    <row r="184" s="249" customFormat="1"/>
    <row r="185" s="249" customFormat="1"/>
    <row r="186" s="249" customFormat="1"/>
    <row r="187" s="249" customFormat="1"/>
    <row r="188" s="249" customFormat="1"/>
    <row r="189" s="249" customFormat="1"/>
    <row r="190" s="249" customFormat="1"/>
    <row r="191" s="249" customFormat="1"/>
    <row r="192" s="249" customFormat="1"/>
    <row r="193" s="249" customFormat="1"/>
    <row r="194" s="249" customFormat="1"/>
    <row r="195" s="249" customFormat="1"/>
    <row r="196" s="249" customFormat="1"/>
    <row r="197" s="249" customFormat="1"/>
    <row r="198" s="249" customFormat="1"/>
    <row r="199" s="249" customFormat="1"/>
    <row r="200" s="249" customFormat="1"/>
    <row r="201" s="249" customFormat="1"/>
    <row r="202" s="249" customFormat="1"/>
    <row r="203" s="249" customFormat="1"/>
    <row r="204" s="249" customFormat="1"/>
    <row r="205" s="249" customFormat="1"/>
    <row r="206" s="249" customFormat="1"/>
    <row r="207" s="249" customFormat="1"/>
    <row r="208" s="249" customFormat="1"/>
    <row r="209" s="249" customFormat="1"/>
    <row r="210" s="249" customFormat="1"/>
    <row r="211" s="249" customFormat="1"/>
    <row r="212" s="249" customFormat="1"/>
    <row r="213" s="249" customFormat="1"/>
    <row r="214" s="249" customFormat="1"/>
    <row r="215" s="249" customFormat="1"/>
    <row r="216" s="249" customFormat="1"/>
    <row r="217" s="249" customFormat="1"/>
    <row r="218" s="249" customFormat="1"/>
    <row r="219" s="249" customFormat="1"/>
    <row r="220" s="249" customFormat="1"/>
    <row r="221" s="249" customFormat="1"/>
    <row r="222" s="249" customFormat="1"/>
    <row r="223" s="249" customFormat="1"/>
    <row r="224" s="249" customFormat="1"/>
    <row r="225" s="249" customFormat="1"/>
    <row r="226" s="249" customFormat="1"/>
    <row r="227" s="249" customFormat="1"/>
    <row r="228" s="249" customFormat="1"/>
    <row r="229" s="249" customFormat="1"/>
    <row r="230" s="249" customFormat="1"/>
    <row r="231" s="249" customFormat="1"/>
    <row r="232" s="249" customFormat="1"/>
    <row r="233" s="249" customFormat="1"/>
    <row r="234" s="249" customFormat="1"/>
    <row r="235" s="249" customFormat="1"/>
    <row r="236" s="249" customFormat="1"/>
    <row r="237" s="249" customFormat="1"/>
    <row r="238" s="249" customFormat="1"/>
    <row r="239" s="249" customFormat="1"/>
    <row r="240" s="249" customFormat="1"/>
    <row r="241" s="249" customFormat="1"/>
    <row r="242" s="249" customFormat="1"/>
    <row r="243" s="249" customFormat="1"/>
    <row r="244" s="249" customFormat="1"/>
    <row r="245" s="249" customFormat="1"/>
    <row r="246" s="249" customFormat="1"/>
    <row r="247" s="249" customFormat="1"/>
    <row r="248" s="249" customFormat="1"/>
    <row r="249" s="249" customFormat="1"/>
    <row r="250" s="249" customFormat="1"/>
    <row r="251" s="249" customFormat="1"/>
    <row r="252" s="249" customFormat="1"/>
    <row r="253" s="249" customFormat="1"/>
    <row r="254" s="249" customFormat="1"/>
    <row r="255" s="249" customFormat="1"/>
    <row r="256" s="249" customFormat="1"/>
    <row r="257" s="249" customFormat="1"/>
    <row r="258" s="249" customFormat="1"/>
    <row r="259" s="249" customFormat="1"/>
    <row r="260" s="249" customFormat="1"/>
    <row r="261" s="249" customFormat="1"/>
    <row r="262" s="249" customFormat="1"/>
    <row r="263" s="249" customFormat="1"/>
    <row r="264" s="249" customFormat="1"/>
    <row r="265" s="249" customFormat="1"/>
    <row r="266" s="249" customFormat="1"/>
    <row r="267" s="249" customFormat="1"/>
    <row r="268" s="249" customFormat="1"/>
    <row r="269" s="249" customFormat="1"/>
    <row r="270" s="249" customFormat="1"/>
    <row r="271" s="249" customFormat="1"/>
    <row r="272" s="249" customFormat="1"/>
    <row r="273" s="249" customFormat="1"/>
    <row r="274" s="249" customFormat="1"/>
    <row r="275" s="249" customFormat="1"/>
    <row r="276" s="249" customFormat="1"/>
    <row r="277" s="249" customFormat="1"/>
    <row r="278" s="249" customFormat="1"/>
    <row r="279" s="249" customFormat="1"/>
    <row r="280" s="249" customFormat="1"/>
    <row r="281" s="249" customFormat="1"/>
    <row r="282" s="249" customFormat="1"/>
    <row r="283" s="249" customFormat="1"/>
    <row r="284" s="249" customFormat="1"/>
    <row r="285" s="249" customFormat="1"/>
    <row r="286" s="249" customFormat="1"/>
    <row r="287" s="249" customFormat="1"/>
    <row r="288" s="249" customFormat="1"/>
    <row r="289" s="249" customFormat="1"/>
    <row r="290" s="249" customFormat="1"/>
    <row r="291" s="249" customFormat="1"/>
  </sheetData>
  <mergeCells count="4">
    <mergeCell ref="C5:E5"/>
    <mergeCell ref="F5:I5"/>
    <mergeCell ref="C35:E35"/>
    <mergeCell ref="F35:I35"/>
  </mergeCells>
  <conditionalFormatting sqref="H37:H88">
    <cfRule type="top10" dxfId="0" priority="1" percent="1" rank="1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zoomScaleNormal="100" workbookViewId="0"/>
  </sheetViews>
  <sheetFormatPr baseColWidth="10" defaultRowHeight="15"/>
  <cols>
    <col min="1" max="1" width="52.140625" customWidth="1"/>
    <col min="2" max="3" width="13.28515625" style="482" customWidth="1"/>
    <col min="4" max="4" width="11.42578125" style="482" customWidth="1"/>
    <col min="5" max="6" width="13.28515625" style="482" customWidth="1"/>
    <col min="7" max="8" width="11.42578125" style="482"/>
    <col min="9" max="21" width="11.42578125" style="248"/>
  </cols>
  <sheetData>
    <row r="1" spans="1:21">
      <c r="A1" s="570" t="s">
        <v>391</v>
      </c>
      <c r="B1" s="567"/>
      <c r="C1" s="567"/>
      <c r="D1" s="567"/>
      <c r="E1" s="567"/>
      <c r="F1" s="567"/>
      <c r="G1" s="567"/>
      <c r="H1" s="567"/>
    </row>
    <row r="2" spans="1:21" ht="15.75">
      <c r="A2" s="571" t="s">
        <v>390</v>
      </c>
      <c r="B2" s="567"/>
      <c r="C2" s="567"/>
      <c r="D2" s="567"/>
      <c r="E2" s="567"/>
      <c r="F2" s="567"/>
      <c r="G2" s="567"/>
      <c r="H2" s="567"/>
    </row>
    <row r="3" spans="1:21" s="129" customFormat="1">
      <c r="A3" s="255"/>
      <c r="B3" s="567"/>
      <c r="C3" s="567"/>
      <c r="D3" s="567"/>
      <c r="E3" s="567"/>
      <c r="F3" s="567"/>
      <c r="G3" s="567"/>
      <c r="H3" s="567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>
      <c r="A4" s="1" t="s">
        <v>498</v>
      </c>
      <c r="B4" s="567"/>
      <c r="C4" s="567"/>
      <c r="D4" s="567"/>
      <c r="E4" s="567"/>
      <c r="F4" s="567"/>
      <c r="G4" s="567"/>
      <c r="H4" s="567"/>
    </row>
    <row r="5" spans="1:21">
      <c r="A5" s="568"/>
      <c r="B5" s="641" t="s">
        <v>194</v>
      </c>
      <c r="C5" s="641"/>
      <c r="D5" s="641"/>
      <c r="E5" s="642" t="str">
        <f xml:space="preserve"> "Acumulado enero - setiembre"</f>
        <v>Acumulado enero - setiembre</v>
      </c>
      <c r="F5" s="642"/>
      <c r="G5" s="642"/>
      <c r="H5" s="642"/>
    </row>
    <row r="6" spans="1:21">
      <c r="A6" s="479" t="s">
        <v>499</v>
      </c>
      <c r="B6" s="492">
        <v>2016</v>
      </c>
      <c r="C6" s="492">
        <v>2017</v>
      </c>
      <c r="D6" s="493" t="s">
        <v>489</v>
      </c>
      <c r="E6" s="492">
        <v>2016</v>
      </c>
      <c r="F6" s="492">
        <v>2017</v>
      </c>
      <c r="G6" s="493" t="s">
        <v>489</v>
      </c>
      <c r="H6" s="494" t="s">
        <v>490</v>
      </c>
    </row>
    <row r="7" spans="1:21">
      <c r="A7" s="480" t="s">
        <v>491</v>
      </c>
      <c r="B7" s="489">
        <v>15492329</v>
      </c>
      <c r="C7" s="489">
        <v>19828855.950000003</v>
      </c>
      <c r="D7" s="490">
        <f>C7/B7-1</f>
        <v>0.2799144628286685</v>
      </c>
      <c r="E7" s="489">
        <v>168192391</v>
      </c>
      <c r="F7" s="489">
        <v>190890476.02999988</v>
      </c>
      <c r="G7" s="490">
        <f>F7/E7-1</f>
        <v>0.13495310278334705</v>
      </c>
      <c r="H7" s="491">
        <f>F7/$F$7</f>
        <v>1</v>
      </c>
    </row>
    <row r="8" spans="1:21">
      <c r="A8" s="478" t="s">
        <v>172</v>
      </c>
      <c r="B8" s="154">
        <v>2762594</v>
      </c>
      <c r="C8" s="154">
        <v>1796361</v>
      </c>
      <c r="D8" s="488">
        <f>C8/B8-1</f>
        <v>-0.34975570062050376</v>
      </c>
      <c r="E8" s="154">
        <v>35131247</v>
      </c>
      <c r="F8" s="154">
        <v>62036894</v>
      </c>
      <c r="G8" s="488">
        <f t="shared" ref="G8:G18" si="0">F8/E8-1</f>
        <v>0.76586085885308886</v>
      </c>
      <c r="H8" s="488">
        <f t="shared" ref="H8:H18" si="1">F8/$F$7</f>
        <v>0.32498684738074851</v>
      </c>
    </row>
    <row r="9" spans="1:21">
      <c r="A9" s="478" t="s">
        <v>22</v>
      </c>
      <c r="B9" s="154">
        <v>1650779</v>
      </c>
      <c r="C9" s="154">
        <v>7867913</v>
      </c>
      <c r="D9" s="488">
        <f t="shared" ref="D9:D18" si="2">C9/B9-1</f>
        <v>3.7661819056336432</v>
      </c>
      <c r="E9" s="154">
        <v>26516517</v>
      </c>
      <c r="F9" s="154">
        <v>48234511</v>
      </c>
      <c r="G9" s="488">
        <f t="shared" si="0"/>
        <v>0.81903645188393326</v>
      </c>
      <c r="H9" s="488">
        <f t="shared" si="1"/>
        <v>0.25268160048183641</v>
      </c>
    </row>
    <row r="10" spans="1:21">
      <c r="A10" s="478" t="s">
        <v>182</v>
      </c>
      <c r="B10" s="154">
        <v>4833375</v>
      </c>
      <c r="C10" s="154">
        <v>853544</v>
      </c>
      <c r="D10" s="488">
        <f t="shared" si="2"/>
        <v>-0.82340621201541364</v>
      </c>
      <c r="E10" s="154">
        <v>31791500</v>
      </c>
      <c r="F10" s="154">
        <v>19398992</v>
      </c>
      <c r="G10" s="488">
        <f t="shared" si="0"/>
        <v>-0.38980570278219018</v>
      </c>
      <c r="H10" s="488">
        <f t="shared" si="1"/>
        <v>0.10162367658903686</v>
      </c>
    </row>
    <row r="11" spans="1:21">
      <c r="A11" s="263" t="s">
        <v>24</v>
      </c>
      <c r="B11" s="154">
        <v>1300949.17</v>
      </c>
      <c r="C11" s="154">
        <v>-122085.2</v>
      </c>
      <c r="D11" s="488" t="s">
        <v>55</v>
      </c>
      <c r="E11" s="154">
        <v>17195676.329999998</v>
      </c>
      <c r="F11" s="154">
        <v>6116020.3499999996</v>
      </c>
      <c r="G11" s="488">
        <f t="shared" si="0"/>
        <v>-0.64432801405258822</v>
      </c>
      <c r="H11" s="488">
        <f t="shared" si="1"/>
        <v>3.2039421123549509E-2</v>
      </c>
    </row>
    <row r="12" spans="1:21">
      <c r="A12" s="263" t="s">
        <v>163</v>
      </c>
      <c r="B12" s="154">
        <v>927823</v>
      </c>
      <c r="C12" s="154"/>
      <c r="D12" s="488" t="s">
        <v>55</v>
      </c>
      <c r="E12" s="154">
        <v>9271192</v>
      </c>
      <c r="F12" s="154">
        <v>5286066</v>
      </c>
      <c r="G12" s="488">
        <f t="shared" si="0"/>
        <v>-0.42983965815830372</v>
      </c>
      <c r="H12" s="488">
        <f t="shared" si="1"/>
        <v>2.7691617255798842E-2</v>
      </c>
    </row>
    <row r="13" spans="1:21">
      <c r="A13" s="263" t="s">
        <v>169</v>
      </c>
      <c r="B13" s="154">
        <v>119906.89</v>
      </c>
      <c r="C13" s="154">
        <v>1596440.08</v>
      </c>
      <c r="D13" s="488" t="s">
        <v>65</v>
      </c>
      <c r="E13" s="154">
        <v>727789.7699999999</v>
      </c>
      <c r="F13" s="154">
        <v>4500927.16</v>
      </c>
      <c r="G13" s="488">
        <f t="shared" si="0"/>
        <v>5.1843781618419849</v>
      </c>
      <c r="H13" s="488">
        <f t="shared" si="1"/>
        <v>2.3578584189253345E-2</v>
      </c>
    </row>
    <row r="14" spans="1:21">
      <c r="A14" s="263" t="s">
        <v>23</v>
      </c>
      <c r="B14" s="154" t="s">
        <v>55</v>
      </c>
      <c r="C14" s="154">
        <v>160299</v>
      </c>
      <c r="D14" s="488" t="s">
        <v>65</v>
      </c>
      <c r="E14" s="154">
        <v>6167292</v>
      </c>
      <c r="F14" s="154">
        <v>3995793</v>
      </c>
      <c r="G14" s="488">
        <f t="shared" si="0"/>
        <v>-0.35209926820393778</v>
      </c>
      <c r="H14" s="488">
        <f t="shared" si="1"/>
        <v>2.0932385329543789E-2</v>
      </c>
    </row>
    <row r="15" spans="1:21">
      <c r="A15" s="263" t="s">
        <v>192</v>
      </c>
      <c r="B15" s="154">
        <v>7599</v>
      </c>
      <c r="C15" s="154"/>
      <c r="D15" s="488" t="s">
        <v>55</v>
      </c>
      <c r="E15" s="154">
        <v>117053</v>
      </c>
      <c r="F15" s="154">
        <v>3982959</v>
      </c>
      <c r="G15" s="488" t="s">
        <v>65</v>
      </c>
      <c r="H15" s="488">
        <f t="shared" si="1"/>
        <v>2.0865153059674114E-2</v>
      </c>
    </row>
    <row r="16" spans="1:21">
      <c r="A16" s="263" t="s">
        <v>127</v>
      </c>
      <c r="B16" s="154" t="s">
        <v>55</v>
      </c>
      <c r="C16" s="154">
        <v>1987525.09</v>
      </c>
      <c r="D16" s="488" t="s">
        <v>65</v>
      </c>
      <c r="E16" s="154"/>
      <c r="F16" s="154">
        <v>3975050.18</v>
      </c>
      <c r="G16" s="488" t="s">
        <v>65</v>
      </c>
      <c r="H16" s="488">
        <f t="shared" si="1"/>
        <v>2.0823721867482225E-2</v>
      </c>
    </row>
    <row r="17" spans="1:8">
      <c r="A17" s="263" t="s">
        <v>639</v>
      </c>
      <c r="B17" s="154">
        <v>286091</v>
      </c>
      <c r="C17" s="154">
        <v>491299.44</v>
      </c>
      <c r="D17" s="488">
        <f t="shared" si="2"/>
        <v>0.71728380130797542</v>
      </c>
      <c r="E17" s="154">
        <v>2740257</v>
      </c>
      <c r="F17" s="154">
        <v>3760604.14</v>
      </c>
      <c r="G17" s="488">
        <f t="shared" si="0"/>
        <v>0.37235454192800166</v>
      </c>
      <c r="H17" s="488">
        <f t="shared" si="1"/>
        <v>1.9700323547880896E-2</v>
      </c>
    </row>
    <row r="18" spans="1:8">
      <c r="A18" s="263" t="s">
        <v>493</v>
      </c>
      <c r="B18" s="154">
        <f>B7-SUM(B8:B17)</f>
        <v>3603211.9399999995</v>
      </c>
      <c r="C18" s="154">
        <f>C7-SUM(C8:C17)</f>
        <v>5197559.5400000028</v>
      </c>
      <c r="D18" s="488">
        <f t="shared" si="2"/>
        <v>0.4424795506200514</v>
      </c>
      <c r="E18" s="154">
        <v>38533866.900000006</v>
      </c>
      <c r="F18" s="154">
        <v>29602659.199999899</v>
      </c>
      <c r="G18" s="488">
        <f t="shared" si="0"/>
        <v>-0.23177553717039767</v>
      </c>
      <c r="H18" s="488">
        <f t="shared" si="1"/>
        <v>0.15507666917519561</v>
      </c>
    </row>
    <row r="19" spans="1:8">
      <c r="A19" s="480" t="s">
        <v>492</v>
      </c>
      <c r="B19" s="485">
        <v>38454525</v>
      </c>
      <c r="C19" s="485">
        <v>39146419.079999998</v>
      </c>
      <c r="D19" s="486">
        <f>C19/B19-1</f>
        <v>1.7992527017301585E-2</v>
      </c>
      <c r="E19" s="485">
        <v>253891506.90000004</v>
      </c>
      <c r="F19" s="485">
        <v>322859998.49000001</v>
      </c>
      <c r="G19" s="486">
        <f>F19/E19-1</f>
        <v>0.27164552462625124</v>
      </c>
      <c r="H19" s="487">
        <f>F19/$F$19</f>
        <v>1</v>
      </c>
    </row>
    <row r="20" spans="1:8">
      <c r="A20" s="478" t="s">
        <v>22</v>
      </c>
      <c r="B20" s="154">
        <v>3735157</v>
      </c>
      <c r="C20" s="154">
        <v>9453771</v>
      </c>
      <c r="D20" s="488">
        <f>C20/B20-1</f>
        <v>1.5310237293907591</v>
      </c>
      <c r="E20" s="154">
        <v>22625106</v>
      </c>
      <c r="F20" s="154">
        <v>96223813</v>
      </c>
      <c r="G20" s="488">
        <f>F20/E20-1</f>
        <v>3.2529662844452529</v>
      </c>
      <c r="H20" s="488">
        <f t="shared" ref="H20:H30" si="3">F20/$F$19</f>
        <v>0.29803572275919576</v>
      </c>
    </row>
    <row r="21" spans="1:8">
      <c r="A21" s="478" t="s">
        <v>643</v>
      </c>
      <c r="B21" s="154">
        <v>8946455</v>
      </c>
      <c r="C21" s="154">
        <v>3641752</v>
      </c>
      <c r="D21" s="488">
        <f t="shared" ref="D21:D30" si="4">C21/B21-1</f>
        <v>-0.59293910269486627</v>
      </c>
      <c r="E21" s="154">
        <v>56228839</v>
      </c>
      <c r="F21" s="154">
        <v>61350092</v>
      </c>
      <c r="G21" s="488">
        <f t="shared" ref="G21:G30" si="5">F21/E21-1</f>
        <v>9.1078761202947778E-2</v>
      </c>
      <c r="H21" s="488">
        <f t="shared" si="3"/>
        <v>0.19002072813891871</v>
      </c>
    </row>
    <row r="22" spans="1:8">
      <c r="A22" s="478" t="s">
        <v>172</v>
      </c>
      <c r="B22" s="154">
        <v>5736777</v>
      </c>
      <c r="C22" s="154">
        <v>3539475</v>
      </c>
      <c r="D22" s="488">
        <f t="shared" si="4"/>
        <v>-0.38302029170734719</v>
      </c>
      <c r="E22" s="154">
        <v>46547018</v>
      </c>
      <c r="F22" s="154">
        <v>44192957</v>
      </c>
      <c r="G22" s="488">
        <f t="shared" si="5"/>
        <v>-5.0573830529809682E-2</v>
      </c>
      <c r="H22" s="488">
        <f t="shared" si="3"/>
        <v>0.13687962958151595</v>
      </c>
    </row>
    <row r="23" spans="1:8">
      <c r="A23" s="263" t="s">
        <v>169</v>
      </c>
      <c r="B23" s="154">
        <v>279953.55</v>
      </c>
      <c r="C23" s="154">
        <v>2519235.16</v>
      </c>
      <c r="D23" s="488" t="s">
        <v>65</v>
      </c>
      <c r="E23" s="154">
        <v>2750100.09</v>
      </c>
      <c r="F23" s="154">
        <v>17511411.100000001</v>
      </c>
      <c r="G23" s="488">
        <f t="shared" si="5"/>
        <v>5.367554098731004</v>
      </c>
      <c r="H23" s="488">
        <f t="shared" si="3"/>
        <v>5.4238404205847711E-2</v>
      </c>
    </row>
    <row r="24" spans="1:8">
      <c r="A24" s="263" t="s">
        <v>171</v>
      </c>
      <c r="B24" s="154">
        <v>3645430</v>
      </c>
      <c r="C24" s="154">
        <v>4589095</v>
      </c>
      <c r="D24" s="488">
        <f t="shared" si="4"/>
        <v>0.25886246615625597</v>
      </c>
      <c r="E24" s="154">
        <v>33271841</v>
      </c>
      <c r="F24" s="154">
        <v>11589278</v>
      </c>
      <c r="G24" s="488">
        <f t="shared" si="5"/>
        <v>-0.65167908803122732</v>
      </c>
      <c r="H24" s="488">
        <f t="shared" si="3"/>
        <v>3.5895676312341175E-2</v>
      </c>
    </row>
    <row r="25" spans="1:8">
      <c r="A25" s="263" t="s">
        <v>25</v>
      </c>
      <c r="B25" s="154">
        <v>2194172</v>
      </c>
      <c r="C25" s="154">
        <v>763778</v>
      </c>
      <c r="D25" s="488">
        <f t="shared" si="4"/>
        <v>-0.65190604929786722</v>
      </c>
      <c r="E25" s="154">
        <v>8797732</v>
      </c>
      <c r="F25" s="154">
        <v>6346525</v>
      </c>
      <c r="G25" s="488">
        <f t="shared" si="5"/>
        <v>-0.2786180574720849</v>
      </c>
      <c r="H25" s="488">
        <f t="shared" si="3"/>
        <v>1.9657204452959112E-2</v>
      </c>
    </row>
    <row r="26" spans="1:8">
      <c r="A26" s="263" t="s">
        <v>33</v>
      </c>
      <c r="B26" s="154">
        <v>924733</v>
      </c>
      <c r="C26" s="154">
        <v>1031358</v>
      </c>
      <c r="D26" s="488">
        <f t="shared" si="4"/>
        <v>0.11530355248487933</v>
      </c>
      <c r="E26" s="154">
        <v>2195779</v>
      </c>
      <c r="F26" s="154">
        <v>5996159</v>
      </c>
      <c r="G26" s="488">
        <f t="shared" si="5"/>
        <v>1.7307661654474336</v>
      </c>
      <c r="H26" s="488">
        <f t="shared" si="3"/>
        <v>1.8572009626598943E-2</v>
      </c>
    </row>
    <row r="27" spans="1:8">
      <c r="A27" s="263" t="s">
        <v>34</v>
      </c>
      <c r="B27" s="154">
        <v>146297</v>
      </c>
      <c r="C27" s="154">
        <v>1829425.3</v>
      </c>
      <c r="D27" s="488" t="s">
        <v>65</v>
      </c>
      <c r="E27" s="154">
        <v>515335</v>
      </c>
      <c r="F27" s="154">
        <v>5298421.1399999997</v>
      </c>
      <c r="G27" s="488">
        <f t="shared" si="5"/>
        <v>9.2815084168550541</v>
      </c>
      <c r="H27" s="488">
        <f t="shared" si="3"/>
        <v>1.6410893776808676E-2</v>
      </c>
    </row>
    <row r="28" spans="1:8">
      <c r="A28" s="263" t="s">
        <v>23</v>
      </c>
      <c r="B28" s="154">
        <v>411875</v>
      </c>
      <c r="C28" s="154">
        <v>1337289</v>
      </c>
      <c r="D28" s="488">
        <f t="shared" si="4"/>
        <v>2.2468321699544767</v>
      </c>
      <c r="E28" s="154">
        <v>1607860</v>
      </c>
      <c r="F28" s="154">
        <v>4878138</v>
      </c>
      <c r="G28" s="488">
        <f t="shared" si="5"/>
        <v>2.033932058761335</v>
      </c>
      <c r="H28" s="488">
        <f t="shared" si="3"/>
        <v>1.5109143352582562E-2</v>
      </c>
    </row>
    <row r="29" spans="1:8">
      <c r="A29" s="263" t="s">
        <v>24</v>
      </c>
      <c r="B29" s="154">
        <v>565720.30000000005</v>
      </c>
      <c r="C29" s="154">
        <v>127440.35</v>
      </c>
      <c r="D29" s="488">
        <f t="shared" si="4"/>
        <v>-0.77472904896642392</v>
      </c>
      <c r="E29" s="154">
        <v>8173383.040000001</v>
      </c>
      <c r="F29" s="154">
        <v>4610024.08</v>
      </c>
      <c r="G29" s="488">
        <f t="shared" si="5"/>
        <v>-0.43597112022783657</v>
      </c>
      <c r="H29" s="488">
        <f t="shared" si="3"/>
        <v>1.4278709352539339E-2</v>
      </c>
    </row>
    <row r="30" spans="1:8">
      <c r="A30" s="263" t="s">
        <v>493</v>
      </c>
      <c r="B30" s="154">
        <f>B19-SUM(B20:B29)</f>
        <v>11867955.149999999</v>
      </c>
      <c r="C30" s="154">
        <f>C19-SUM(C20:C29)</f>
        <v>10313800.269999996</v>
      </c>
      <c r="D30" s="488">
        <f t="shared" si="4"/>
        <v>-0.13095388888455672</v>
      </c>
      <c r="E30" s="154">
        <v>71178513.770000041</v>
      </c>
      <c r="F30" s="154">
        <v>64863180.170000017</v>
      </c>
      <c r="G30" s="488">
        <f t="shared" si="5"/>
        <v>-8.8725280502580217E-2</v>
      </c>
      <c r="H30" s="488">
        <f t="shared" si="3"/>
        <v>0.2009018784406921</v>
      </c>
    </row>
    <row r="31" spans="1:8">
      <c r="A31" s="480" t="s">
        <v>494</v>
      </c>
      <c r="B31" s="485">
        <v>31730385</v>
      </c>
      <c r="C31" s="485">
        <v>44099806.389999986</v>
      </c>
      <c r="D31" s="486">
        <f>C31/B31-1</f>
        <v>0.38982890973431261</v>
      </c>
      <c r="E31" s="485">
        <v>252958524.16000003</v>
      </c>
      <c r="F31" s="485">
        <v>326363893.56999999</v>
      </c>
      <c r="G31" s="486">
        <f>F31/E31-1</f>
        <v>0.2901873722332835</v>
      </c>
      <c r="H31" s="487">
        <f>F31/$F$31</f>
        <v>1</v>
      </c>
    </row>
    <row r="32" spans="1:8">
      <c r="A32" s="478" t="s">
        <v>127</v>
      </c>
      <c r="B32" s="154">
        <v>8077857.7100000009</v>
      </c>
      <c r="C32" s="154">
        <v>6064578.25</v>
      </c>
      <c r="D32" s="488">
        <f>C32/B32-1</f>
        <v>-0.24923433071959877</v>
      </c>
      <c r="E32" s="154">
        <v>61607018.620000012</v>
      </c>
      <c r="F32" s="154">
        <v>47376803.57</v>
      </c>
      <c r="G32" s="488">
        <f>F32/E32-1</f>
        <v>-0.230983666613926</v>
      </c>
      <c r="H32" s="488">
        <f t="shared" ref="H32:H42" si="6">F32/$F$31</f>
        <v>0.14516557898534327</v>
      </c>
    </row>
    <row r="33" spans="1:8">
      <c r="A33" s="478" t="s">
        <v>173</v>
      </c>
      <c r="B33" s="154">
        <v>3030474</v>
      </c>
      <c r="C33" s="154">
        <v>3645187</v>
      </c>
      <c r="D33" s="488">
        <f t="shared" ref="D33:D42" si="7">C33/B33-1</f>
        <v>0.20284384555023416</v>
      </c>
      <c r="E33" s="154">
        <v>27133103</v>
      </c>
      <c r="F33" s="154">
        <v>32387983</v>
      </c>
      <c r="G33" s="488">
        <f t="shared" ref="G33:G42" si="8">F33/E33-1</f>
        <v>0.1936704401262177</v>
      </c>
      <c r="H33" s="488">
        <f t="shared" si="6"/>
        <v>9.9238866915445964E-2</v>
      </c>
    </row>
    <row r="34" spans="1:8">
      <c r="A34" s="478" t="s">
        <v>428</v>
      </c>
      <c r="B34" s="154">
        <v>2089964.79</v>
      </c>
      <c r="C34" s="154">
        <v>4168288.05</v>
      </c>
      <c r="D34" s="488">
        <f t="shared" si="7"/>
        <v>0.99442979611154114</v>
      </c>
      <c r="E34" s="154">
        <v>11263561.710000001</v>
      </c>
      <c r="F34" s="154">
        <v>27846746.489999998</v>
      </c>
      <c r="G34" s="488">
        <f t="shared" si="8"/>
        <v>1.4722860500934742</v>
      </c>
      <c r="H34" s="488">
        <f t="shared" si="6"/>
        <v>8.5324225622486954E-2</v>
      </c>
    </row>
    <row r="35" spans="1:8">
      <c r="A35" s="263" t="s">
        <v>30</v>
      </c>
      <c r="B35" s="154">
        <v>1894024</v>
      </c>
      <c r="C35" s="154">
        <v>2336332</v>
      </c>
      <c r="D35" s="488">
        <f t="shared" si="7"/>
        <v>0.23352819182861473</v>
      </c>
      <c r="E35" s="154">
        <v>15794769</v>
      </c>
      <c r="F35" s="154">
        <v>18119653</v>
      </c>
      <c r="G35" s="488">
        <f t="shared" si="8"/>
        <v>0.14719328911996121</v>
      </c>
      <c r="H35" s="488">
        <f t="shared" si="6"/>
        <v>5.5519784378701857E-2</v>
      </c>
    </row>
    <row r="36" spans="1:8">
      <c r="A36" s="263" t="s">
        <v>433</v>
      </c>
      <c r="B36" s="154">
        <v>1139997.26</v>
      </c>
      <c r="C36" s="154">
        <v>526712.01</v>
      </c>
      <c r="D36" s="488">
        <f t="shared" si="7"/>
        <v>-0.53797081056142182</v>
      </c>
      <c r="E36" s="154">
        <v>4590214.67</v>
      </c>
      <c r="F36" s="154">
        <v>16954775.709999997</v>
      </c>
      <c r="G36" s="488">
        <f t="shared" si="8"/>
        <v>2.6936781673437502</v>
      </c>
      <c r="H36" s="488">
        <f t="shared" si="6"/>
        <v>5.1950525300261077E-2</v>
      </c>
    </row>
    <row r="37" spans="1:8">
      <c r="A37" s="263" t="s">
        <v>641</v>
      </c>
      <c r="B37" s="154">
        <v>400000</v>
      </c>
      <c r="C37" s="154">
        <v>3500000</v>
      </c>
      <c r="D37" s="488" t="s">
        <v>65</v>
      </c>
      <c r="E37" s="154">
        <v>2490000</v>
      </c>
      <c r="F37" s="154">
        <v>16800000</v>
      </c>
      <c r="G37" s="488">
        <f t="shared" si="8"/>
        <v>5.7469879518072293</v>
      </c>
      <c r="H37" s="488">
        <f t="shared" si="6"/>
        <v>5.1476282551447927E-2</v>
      </c>
    </row>
    <row r="38" spans="1:8">
      <c r="A38" s="263" t="s">
        <v>640</v>
      </c>
      <c r="B38" s="154">
        <v>1624604</v>
      </c>
      <c r="C38" s="154">
        <v>2842024</v>
      </c>
      <c r="D38" s="488">
        <f t="shared" si="7"/>
        <v>0.74936415274122181</v>
      </c>
      <c r="E38" s="154">
        <v>9071624</v>
      </c>
      <c r="F38" s="154">
        <v>16653920</v>
      </c>
      <c r="G38" s="488">
        <f t="shared" si="8"/>
        <v>0.83582564709472096</v>
      </c>
      <c r="H38" s="488">
        <f t="shared" si="6"/>
        <v>5.1028684018405338E-2</v>
      </c>
    </row>
    <row r="39" spans="1:8">
      <c r="A39" s="263" t="s">
        <v>192</v>
      </c>
      <c r="B39" s="154">
        <v>637850</v>
      </c>
      <c r="C39" s="154">
        <v>1178327</v>
      </c>
      <c r="D39" s="488">
        <f t="shared" si="7"/>
        <v>0.84734185153249197</v>
      </c>
      <c r="E39" s="154">
        <v>7658411</v>
      </c>
      <c r="F39" s="154">
        <v>9045793</v>
      </c>
      <c r="G39" s="488">
        <f t="shared" si="8"/>
        <v>0.18115794516643202</v>
      </c>
      <c r="H39" s="488">
        <f t="shared" si="6"/>
        <v>2.7716892641066061E-2</v>
      </c>
    </row>
    <row r="40" spans="1:8">
      <c r="A40" s="263" t="s">
        <v>171</v>
      </c>
      <c r="B40" s="154">
        <v>138063</v>
      </c>
      <c r="C40" s="154">
        <v>1006006</v>
      </c>
      <c r="D40" s="488">
        <f t="shared" si="7"/>
        <v>6.2865720721699514</v>
      </c>
      <c r="E40" s="154">
        <v>8740868</v>
      </c>
      <c r="F40" s="154">
        <v>8411427</v>
      </c>
      <c r="G40" s="488">
        <f t="shared" si="8"/>
        <v>-3.7689735161313465E-2</v>
      </c>
      <c r="H40" s="488">
        <f t="shared" si="6"/>
        <v>2.5773154340052264E-2</v>
      </c>
    </row>
    <row r="41" spans="1:8">
      <c r="A41" s="263" t="s">
        <v>175</v>
      </c>
      <c r="B41" s="154">
        <v>72135</v>
      </c>
      <c r="C41" s="154">
        <v>1980653</v>
      </c>
      <c r="D41" s="488" t="s">
        <v>65</v>
      </c>
      <c r="E41" s="154">
        <v>1100183</v>
      </c>
      <c r="F41" s="154">
        <v>8059370.3799999999</v>
      </c>
      <c r="G41" s="488">
        <f t="shared" si="8"/>
        <v>6.3254816516888557</v>
      </c>
      <c r="H41" s="488">
        <f t="shared" si="6"/>
        <v>2.469443017069347E-2</v>
      </c>
    </row>
    <row r="42" spans="1:8">
      <c r="A42" s="263" t="s">
        <v>493</v>
      </c>
      <c r="B42" s="154">
        <f>B31-SUM(B32:B41)</f>
        <v>12625415.240000002</v>
      </c>
      <c r="C42" s="154">
        <f>C31-SUM(C32:C41)</f>
        <v>16851699.079999983</v>
      </c>
      <c r="D42" s="488">
        <f t="shared" si="7"/>
        <v>0.33474414580917822</v>
      </c>
      <c r="E42" s="154">
        <v>103508771.16000003</v>
      </c>
      <c r="F42" s="154">
        <v>124707421.42000002</v>
      </c>
      <c r="G42" s="488">
        <f t="shared" si="8"/>
        <v>0.20480052098417723</v>
      </c>
      <c r="H42" s="488">
        <f t="shared" si="6"/>
        <v>0.38211157507609589</v>
      </c>
    </row>
    <row r="43" spans="1:8">
      <c r="A43" s="480" t="s">
        <v>495</v>
      </c>
      <c r="B43" s="485">
        <v>82569354</v>
      </c>
      <c r="C43" s="485">
        <v>95021548.529999986</v>
      </c>
      <c r="D43" s="486">
        <f>C43/B43-1</f>
        <v>0.1508089130744561</v>
      </c>
      <c r="E43" s="485">
        <v>673909681.63999927</v>
      </c>
      <c r="F43" s="485">
        <v>726180254.43999994</v>
      </c>
      <c r="G43" s="486">
        <f>F43/E43-1</f>
        <v>7.7563172371699851E-2</v>
      </c>
      <c r="H43" s="487">
        <f>F43/$F$43</f>
        <v>1</v>
      </c>
    </row>
    <row r="44" spans="1:8">
      <c r="A44" s="478" t="s">
        <v>172</v>
      </c>
      <c r="B44" s="154">
        <v>35932381</v>
      </c>
      <c r="C44" s="154">
        <v>29933165</v>
      </c>
      <c r="D44" s="488">
        <f>C44/B44-1</f>
        <v>-0.16695848794434187</v>
      </c>
      <c r="E44" s="154">
        <v>292757997</v>
      </c>
      <c r="F44" s="154">
        <v>242641321</v>
      </c>
      <c r="G44" s="488">
        <f>F44/E44-1</f>
        <v>-0.17118806834847966</v>
      </c>
      <c r="H44" s="488">
        <f t="shared" ref="H44:H54" si="9">F44/$F$43</f>
        <v>0.33413373541410174</v>
      </c>
    </row>
    <row r="45" spans="1:8">
      <c r="A45" s="478" t="s">
        <v>31</v>
      </c>
      <c r="B45" s="154">
        <v>9640759</v>
      </c>
      <c r="C45" s="154">
        <v>20276794</v>
      </c>
      <c r="D45" s="488">
        <f t="shared" ref="D45:D54" si="10">C45/B45-1</f>
        <v>1.1032362700903526</v>
      </c>
      <c r="E45" s="154">
        <v>75152911</v>
      </c>
      <c r="F45" s="154">
        <v>136823442</v>
      </c>
      <c r="G45" s="488">
        <f t="shared" ref="G45:G53" si="11">F45/E45-1</f>
        <v>0.82060069502830046</v>
      </c>
      <c r="H45" s="488">
        <f t="shared" si="9"/>
        <v>0.18841526076127277</v>
      </c>
    </row>
    <row r="46" spans="1:8">
      <c r="A46" s="478" t="s">
        <v>30</v>
      </c>
      <c r="B46" s="154">
        <v>13272610</v>
      </c>
      <c r="C46" s="154">
        <v>14404121</v>
      </c>
      <c r="D46" s="488">
        <f t="shared" si="10"/>
        <v>8.5251582017402683E-2</v>
      </c>
      <c r="E46" s="154">
        <v>115220659</v>
      </c>
      <c r="F46" s="154">
        <v>116031215</v>
      </c>
      <c r="G46" s="488">
        <f t="shared" si="11"/>
        <v>7.0348148243102315E-3</v>
      </c>
      <c r="H46" s="488">
        <f t="shared" si="9"/>
        <v>0.15978293858937057</v>
      </c>
    </row>
    <row r="47" spans="1:8">
      <c r="A47" s="263" t="s">
        <v>414</v>
      </c>
      <c r="B47" s="154"/>
      <c r="C47" s="154">
        <v>6980447</v>
      </c>
      <c r="D47" s="488" t="s">
        <v>65</v>
      </c>
      <c r="E47" s="154">
        <v>13279114</v>
      </c>
      <c r="F47" s="154">
        <v>45469825</v>
      </c>
      <c r="G47" s="488">
        <f t="shared" si="11"/>
        <v>2.4241610547209702</v>
      </c>
      <c r="H47" s="488">
        <f t="shared" si="9"/>
        <v>6.2615066606381969E-2</v>
      </c>
    </row>
    <row r="48" spans="1:8">
      <c r="A48" s="263" t="s">
        <v>642</v>
      </c>
      <c r="B48" s="154">
        <v>2778000</v>
      </c>
      <c r="C48" s="154">
        <v>3040009</v>
      </c>
      <c r="D48" s="488">
        <f t="shared" si="10"/>
        <v>9.4315694744420364E-2</v>
      </c>
      <c r="E48" s="154">
        <v>22814100</v>
      </c>
      <c r="F48" s="154">
        <v>19867848</v>
      </c>
      <c r="G48" s="488">
        <f t="shared" si="11"/>
        <v>-0.12914171499204441</v>
      </c>
      <c r="H48" s="488">
        <f t="shared" si="9"/>
        <v>2.7359388910018299E-2</v>
      </c>
    </row>
    <row r="49" spans="1:8">
      <c r="A49" s="263" t="s">
        <v>437</v>
      </c>
      <c r="B49" s="154">
        <v>2019500</v>
      </c>
      <c r="C49" s="154">
        <v>2990000</v>
      </c>
      <c r="D49" s="488">
        <f t="shared" si="10"/>
        <v>0.48056449616241648</v>
      </c>
      <c r="E49" s="154">
        <v>11029500</v>
      </c>
      <c r="F49" s="154">
        <v>14764000</v>
      </c>
      <c r="G49" s="488">
        <f t="shared" si="11"/>
        <v>0.33859195793100327</v>
      </c>
      <c r="H49" s="488">
        <f t="shared" si="9"/>
        <v>2.0331040275097238E-2</v>
      </c>
    </row>
    <row r="50" spans="1:8">
      <c r="A50" s="263" t="s">
        <v>455</v>
      </c>
      <c r="B50" s="154">
        <v>1288231.08</v>
      </c>
      <c r="C50" s="154">
        <v>1384096.25</v>
      </c>
      <c r="D50" s="488">
        <f t="shared" si="10"/>
        <v>7.441612882061488E-2</v>
      </c>
      <c r="E50" s="154">
        <v>11903927.300000001</v>
      </c>
      <c r="F50" s="154">
        <v>12277763.77</v>
      </c>
      <c r="G50" s="488">
        <f t="shared" si="11"/>
        <v>3.1404465146557037E-2</v>
      </c>
      <c r="H50" s="488">
        <f t="shared" si="9"/>
        <v>1.6907322520726072E-2</v>
      </c>
    </row>
    <row r="51" spans="1:8">
      <c r="A51" s="263" t="s">
        <v>461</v>
      </c>
      <c r="B51" s="154">
        <v>1736314.53</v>
      </c>
      <c r="C51" s="154">
        <v>1239164.43</v>
      </c>
      <c r="D51" s="488">
        <f t="shared" si="10"/>
        <v>-0.28632490911655284</v>
      </c>
      <c r="E51" s="154">
        <v>11871855.270000001</v>
      </c>
      <c r="F51" s="154">
        <v>10648396.379999999</v>
      </c>
      <c r="G51" s="488">
        <f t="shared" si="11"/>
        <v>-0.10305540812072267</v>
      </c>
      <c r="H51" s="488">
        <f t="shared" si="9"/>
        <v>1.4663571909169577E-2</v>
      </c>
    </row>
    <row r="52" spans="1:8">
      <c r="A52" s="263" t="s">
        <v>192</v>
      </c>
      <c r="B52" s="154">
        <v>737082</v>
      </c>
      <c r="C52" s="154">
        <v>1335378</v>
      </c>
      <c r="D52" s="488">
        <f t="shared" si="10"/>
        <v>0.8117088736395679</v>
      </c>
      <c r="E52" s="154">
        <v>8020447</v>
      </c>
      <c r="F52" s="154">
        <v>10624918</v>
      </c>
      <c r="G52" s="488">
        <f t="shared" si="11"/>
        <v>0.32472890850098501</v>
      </c>
      <c r="H52" s="488">
        <f t="shared" si="9"/>
        <v>1.4631240570143972E-2</v>
      </c>
    </row>
    <row r="53" spans="1:8">
      <c r="A53" s="263" t="s">
        <v>639</v>
      </c>
      <c r="B53" s="154">
        <v>525710</v>
      </c>
      <c r="C53" s="154">
        <v>1171955.98</v>
      </c>
      <c r="D53" s="488">
        <f t="shared" si="10"/>
        <v>1.2292822658880369</v>
      </c>
      <c r="E53" s="154">
        <v>5359050.74</v>
      </c>
      <c r="F53" s="154">
        <v>10174004.51</v>
      </c>
      <c r="G53" s="488">
        <f t="shared" si="11"/>
        <v>0.89847139047614233</v>
      </c>
      <c r="H53" s="488">
        <f t="shared" si="9"/>
        <v>1.4010301778097464E-2</v>
      </c>
    </row>
    <row r="54" spans="1:8">
      <c r="A54" s="263" t="s">
        <v>493</v>
      </c>
      <c r="B54" s="154">
        <f>B43-SUM(B44:B53)</f>
        <v>14638766.390000001</v>
      </c>
      <c r="C54" s="154">
        <f>C43-SUM(C44:C53)</f>
        <v>12266417.869999975</v>
      </c>
      <c r="D54" s="488">
        <f t="shared" si="10"/>
        <v>-0.16205931953532771</v>
      </c>
      <c r="E54" s="154">
        <v>106500120.32999933</v>
      </c>
      <c r="F54" s="154">
        <v>106857520.77999997</v>
      </c>
      <c r="G54" s="488">
        <f>F54/E54-1</f>
        <v>3.3558689782997586E-3</v>
      </c>
      <c r="H54" s="488">
        <f t="shared" si="9"/>
        <v>0.14715013266562041</v>
      </c>
    </row>
    <row r="55" spans="1:8">
      <c r="A55" s="480" t="s">
        <v>496</v>
      </c>
      <c r="B55" s="485">
        <v>96930469</v>
      </c>
      <c r="C55" s="485">
        <v>150817704.66</v>
      </c>
      <c r="D55" s="486">
        <f>C55/B55-1</f>
        <v>0.55593701563540354</v>
      </c>
      <c r="E55" s="485">
        <v>691138317.43000007</v>
      </c>
      <c r="F55" s="485">
        <v>923868673.5</v>
      </c>
      <c r="G55" s="486">
        <f>F55/E55-1</f>
        <v>0.33673484771530027</v>
      </c>
      <c r="H55" s="487">
        <f>F55/$F$55</f>
        <v>1</v>
      </c>
    </row>
    <row r="56" spans="1:8">
      <c r="A56" s="478" t="s">
        <v>643</v>
      </c>
      <c r="B56" s="154">
        <v>31618738</v>
      </c>
      <c r="C56" s="154">
        <v>39072431</v>
      </c>
      <c r="D56" s="488">
        <f>C56/B56-1</f>
        <v>0.23573657493856959</v>
      </c>
      <c r="E56" s="154">
        <v>156848972</v>
      </c>
      <c r="F56" s="154">
        <v>321400088</v>
      </c>
      <c r="G56" s="488">
        <f>F56/E56-1</f>
        <v>1.0491054796329808</v>
      </c>
      <c r="H56" s="488">
        <f t="shared" ref="H56:H66" si="12">F56/$F$55</f>
        <v>0.34788503736402532</v>
      </c>
    </row>
    <row r="57" spans="1:8">
      <c r="A57" s="478" t="s">
        <v>170</v>
      </c>
      <c r="B57" s="154">
        <v>4522000</v>
      </c>
      <c r="C57" s="154">
        <v>39772000</v>
      </c>
      <c r="D57" s="488" t="s">
        <v>65</v>
      </c>
      <c r="E57" s="154">
        <v>66668000</v>
      </c>
      <c r="F57" s="154">
        <v>106229700</v>
      </c>
      <c r="G57" s="488">
        <f t="shared" ref="G57:G65" si="13">F57/E57-1</f>
        <v>0.5934136317273655</v>
      </c>
      <c r="H57" s="488">
        <f t="shared" si="12"/>
        <v>0.11498355020260355</v>
      </c>
    </row>
    <row r="58" spans="1:8">
      <c r="A58" s="478" t="s">
        <v>171</v>
      </c>
      <c r="B58" s="154">
        <v>16420761</v>
      </c>
      <c r="C58" s="154">
        <v>12619901</v>
      </c>
      <c r="D58" s="488">
        <f t="shared" ref="D58:D65" si="14">C58/B58-1</f>
        <v>-0.23146673896538661</v>
      </c>
      <c r="E58" s="154">
        <v>84034119</v>
      </c>
      <c r="F58" s="154">
        <v>90062032</v>
      </c>
      <c r="G58" s="488">
        <f t="shared" si="13"/>
        <v>7.1731733154720256E-2</v>
      </c>
      <c r="H58" s="488">
        <f t="shared" si="12"/>
        <v>9.7483586773006864E-2</v>
      </c>
    </row>
    <row r="59" spans="1:8">
      <c r="A59" s="263" t="s">
        <v>169</v>
      </c>
      <c r="B59" s="154">
        <v>4967331.26</v>
      </c>
      <c r="C59" s="154">
        <v>8950577.8800000008</v>
      </c>
      <c r="D59" s="488">
        <f t="shared" si="14"/>
        <v>0.80188866244446944</v>
      </c>
      <c r="E59" s="154">
        <v>85823387.200000003</v>
      </c>
      <c r="F59" s="154">
        <v>63485886.5</v>
      </c>
      <c r="G59" s="488">
        <f t="shared" si="13"/>
        <v>-0.26027288631647016</v>
      </c>
      <c r="H59" s="488">
        <f t="shared" si="12"/>
        <v>6.8717436061003098E-2</v>
      </c>
    </row>
    <row r="60" spans="1:8">
      <c r="A60" s="263" t="s">
        <v>414</v>
      </c>
      <c r="B60" s="154">
        <v>1997596</v>
      </c>
      <c r="C60" s="154">
        <v>6724440</v>
      </c>
      <c r="D60" s="488">
        <f t="shared" si="14"/>
        <v>2.3662662520349462</v>
      </c>
      <c r="E60" s="154">
        <v>41501675</v>
      </c>
      <c r="F60" s="154">
        <v>47556145</v>
      </c>
      <c r="G60" s="488">
        <f t="shared" si="13"/>
        <v>0.14588495524578216</v>
      </c>
      <c r="H60" s="488">
        <f t="shared" si="12"/>
        <v>5.1475005446215076E-2</v>
      </c>
    </row>
    <row r="61" spans="1:8">
      <c r="A61" s="263" t="s">
        <v>22</v>
      </c>
      <c r="B61" s="154">
        <v>431201</v>
      </c>
      <c r="C61" s="154">
        <v>3635845</v>
      </c>
      <c r="D61" s="488" t="s">
        <v>65</v>
      </c>
      <c r="E61" s="154">
        <v>6344925</v>
      </c>
      <c r="F61" s="154">
        <v>38281750</v>
      </c>
      <c r="G61" s="488">
        <f t="shared" si="13"/>
        <v>5.0334440517421406</v>
      </c>
      <c r="H61" s="488">
        <f t="shared" si="12"/>
        <v>4.1436354644402824E-2</v>
      </c>
    </row>
    <row r="62" spans="1:8">
      <c r="A62" s="263" t="s">
        <v>416</v>
      </c>
      <c r="B62" s="154">
        <v>5228733</v>
      </c>
      <c r="C62" s="154">
        <v>4468809</v>
      </c>
      <c r="D62" s="488">
        <f t="shared" si="14"/>
        <v>-0.14533616461196242</v>
      </c>
      <c r="E62" s="154">
        <v>43556933</v>
      </c>
      <c r="F62" s="154">
        <v>33013462</v>
      </c>
      <c r="G62" s="488">
        <f t="shared" si="13"/>
        <v>-0.24206183203945975</v>
      </c>
      <c r="H62" s="488">
        <f t="shared" si="12"/>
        <v>3.5733933779712686E-2</v>
      </c>
    </row>
    <row r="63" spans="1:8">
      <c r="A63" s="263" t="s">
        <v>24</v>
      </c>
      <c r="B63" s="154">
        <v>5397269.7300000004</v>
      </c>
      <c r="C63" s="154">
        <v>3536816.59</v>
      </c>
      <c r="D63" s="488">
        <f t="shared" si="14"/>
        <v>-0.34470264283048913</v>
      </c>
      <c r="E63" s="154">
        <v>45809129.460000001</v>
      </c>
      <c r="F63" s="154">
        <v>31312473.049999997</v>
      </c>
      <c r="G63" s="488">
        <f t="shared" si="13"/>
        <v>-0.31645780177198779</v>
      </c>
      <c r="H63" s="488">
        <f t="shared" si="12"/>
        <v>3.3892774967004005E-2</v>
      </c>
    </row>
    <row r="64" spans="1:8">
      <c r="A64" s="263" t="s">
        <v>172</v>
      </c>
      <c r="B64" s="154">
        <v>3327468</v>
      </c>
      <c r="C64" s="154">
        <v>5731806</v>
      </c>
      <c r="D64" s="488">
        <f t="shared" si="14"/>
        <v>0.72257283916779969</v>
      </c>
      <c r="E64" s="154">
        <v>15896446</v>
      </c>
      <c r="F64" s="154">
        <v>26994898</v>
      </c>
      <c r="G64" s="488">
        <f t="shared" si="13"/>
        <v>0.69817190584612443</v>
      </c>
      <c r="H64" s="488">
        <f t="shared" si="12"/>
        <v>2.9219410479340169E-2</v>
      </c>
    </row>
    <row r="65" spans="1:8">
      <c r="A65" s="263" t="s">
        <v>26</v>
      </c>
      <c r="B65" s="154">
        <v>4272771.72</v>
      </c>
      <c r="C65" s="154">
        <v>3250235</v>
      </c>
      <c r="D65" s="488">
        <f t="shared" si="14"/>
        <v>-0.23931461519783692</v>
      </c>
      <c r="E65" s="154">
        <v>-4443491.080000001</v>
      </c>
      <c r="F65" s="154">
        <v>20601643</v>
      </c>
      <c r="G65" s="488">
        <f t="shared" si="13"/>
        <v>-5.6363642075770741</v>
      </c>
      <c r="H65" s="488">
        <f t="shared" si="12"/>
        <v>2.2299319796126846E-2</v>
      </c>
    </row>
    <row r="66" spans="1:8">
      <c r="A66" s="263" t="s">
        <v>493</v>
      </c>
      <c r="B66" s="154">
        <f>B55-SUM(B56:B65)</f>
        <v>18746599.290000007</v>
      </c>
      <c r="C66" s="154">
        <f>C55-SUM(C56:C65)</f>
        <v>23054843.189999998</v>
      </c>
      <c r="D66" s="488">
        <f>C66/B66-1</f>
        <v>0.22981468976606001</v>
      </c>
      <c r="E66" s="154">
        <v>149098221.85000014</v>
      </c>
      <c r="F66" s="154">
        <v>144930595.95000005</v>
      </c>
      <c r="G66" s="488">
        <f>F66/E66-1</f>
        <v>-2.7952217325522E-2</v>
      </c>
      <c r="H66" s="488">
        <f t="shared" si="12"/>
        <v>0.15687359048655961</v>
      </c>
    </row>
    <row r="67" spans="1:8">
      <c r="A67" s="480" t="s">
        <v>27</v>
      </c>
      <c r="B67" s="485">
        <v>38795090</v>
      </c>
      <c r="C67" s="485">
        <v>38326147.49000001</v>
      </c>
      <c r="D67" s="486">
        <f>C67/B67-1</f>
        <v>-1.2087676816834092E-2</v>
      </c>
      <c r="E67" s="485">
        <v>759464151.42999959</v>
      </c>
      <c r="F67" s="485">
        <v>431383533.41000021</v>
      </c>
      <c r="G67" s="486">
        <f>F67/E67-1</f>
        <v>-0.43198960398888409</v>
      </c>
      <c r="H67" s="487">
        <f>F67/$F$67</f>
        <v>1</v>
      </c>
    </row>
    <row r="68" spans="1:8">
      <c r="A68" s="478" t="s">
        <v>162</v>
      </c>
      <c r="B68" s="154">
        <v>23586</v>
      </c>
      <c r="C68" s="154">
        <v>25473851</v>
      </c>
      <c r="D68" s="488" t="s">
        <v>65</v>
      </c>
      <c r="E68" s="154">
        <v>299319082</v>
      </c>
      <c r="F68" s="154">
        <v>114405653</v>
      </c>
      <c r="G68" s="488">
        <f>F68/E68-1</f>
        <v>-0.61778028906289384</v>
      </c>
      <c r="H68" s="488">
        <f t="shared" ref="H68:H78" si="15">F68/$F$67</f>
        <v>0.26520635151658734</v>
      </c>
    </row>
    <row r="69" spans="1:8">
      <c r="A69" s="478" t="s">
        <v>22</v>
      </c>
      <c r="B69" s="154">
        <v>-1450087</v>
      </c>
      <c r="C69" s="154">
        <v>4781737</v>
      </c>
      <c r="D69" s="488" t="s">
        <v>65</v>
      </c>
      <c r="E69" s="154">
        <v>49273362</v>
      </c>
      <c r="F69" s="154">
        <v>64636835</v>
      </c>
      <c r="G69" s="488">
        <f t="shared" ref="G69:G78" si="16">F69/E69-1</f>
        <v>0.31180078599061289</v>
      </c>
      <c r="H69" s="488">
        <f t="shared" si="15"/>
        <v>0.14983612028270712</v>
      </c>
    </row>
    <row r="70" spans="1:8">
      <c r="A70" s="478" t="s">
        <v>416</v>
      </c>
      <c r="B70" s="154">
        <v>3692357</v>
      </c>
      <c r="C70" s="154">
        <v>7241422</v>
      </c>
      <c r="D70" s="488">
        <f t="shared" ref="D70:D78" si="17">C70/B70-1</f>
        <v>0.96119226824491788</v>
      </c>
      <c r="E70" s="154">
        <v>45128141</v>
      </c>
      <c r="F70" s="154">
        <v>56905408</v>
      </c>
      <c r="G70" s="488">
        <f t="shared" si="16"/>
        <v>0.26097390096348083</v>
      </c>
      <c r="H70" s="488">
        <f t="shared" si="15"/>
        <v>0.13191372315529565</v>
      </c>
    </row>
    <row r="71" spans="1:8">
      <c r="A71" s="263" t="s">
        <v>24</v>
      </c>
      <c r="B71" s="154">
        <v>6188355.04</v>
      </c>
      <c r="C71" s="154">
        <v>5558788.4499999993</v>
      </c>
      <c r="D71" s="488">
        <f t="shared" si="17"/>
        <v>-0.10173407730012862</v>
      </c>
      <c r="E71" s="154">
        <v>31033467.800000001</v>
      </c>
      <c r="F71" s="154">
        <v>37081447.93</v>
      </c>
      <c r="G71" s="488">
        <f t="shared" si="16"/>
        <v>0.19488573333077519</v>
      </c>
      <c r="H71" s="488">
        <f t="shared" si="15"/>
        <v>8.5959349530285958E-2</v>
      </c>
    </row>
    <row r="72" spans="1:8">
      <c r="A72" s="263" t="s">
        <v>639</v>
      </c>
      <c r="B72" s="154">
        <v>1003138</v>
      </c>
      <c r="C72" s="154">
        <v>1785566.07</v>
      </c>
      <c r="D72" s="488">
        <f t="shared" si="17"/>
        <v>0.77998049121855617</v>
      </c>
      <c r="E72" s="154">
        <v>9176084.9900000002</v>
      </c>
      <c r="F72" s="154">
        <v>14282588.689999999</v>
      </c>
      <c r="G72" s="488">
        <f t="shared" si="16"/>
        <v>0.55650135167285542</v>
      </c>
      <c r="H72" s="488">
        <f t="shared" si="15"/>
        <v>3.3108794341543367E-2</v>
      </c>
    </row>
    <row r="73" spans="1:8">
      <c r="A73" s="263" t="s">
        <v>643</v>
      </c>
      <c r="B73" s="154">
        <v>8086811</v>
      </c>
      <c r="C73" s="154">
        <v>-83562</v>
      </c>
      <c r="D73" s="488">
        <f t="shared" si="17"/>
        <v>-1.0103331214245022</v>
      </c>
      <c r="E73" s="154">
        <v>127012018</v>
      </c>
      <c r="F73" s="154">
        <v>13047833</v>
      </c>
      <c r="G73" s="488">
        <f t="shared" si="16"/>
        <v>-0.89727087872897193</v>
      </c>
      <c r="H73" s="488">
        <f t="shared" si="15"/>
        <v>3.0246479036553621E-2</v>
      </c>
    </row>
    <row r="74" spans="1:8">
      <c r="A74" s="263" t="s">
        <v>433</v>
      </c>
      <c r="B74" s="154">
        <v>928203.96</v>
      </c>
      <c r="C74" s="154">
        <v>643997.06999999995</v>
      </c>
      <c r="D74" s="488">
        <f t="shared" si="17"/>
        <v>-0.30619012872989682</v>
      </c>
      <c r="E74" s="154">
        <v>7459716.2400000002</v>
      </c>
      <c r="F74" s="154">
        <v>10635830.530000001</v>
      </c>
      <c r="G74" s="488">
        <f t="shared" si="16"/>
        <v>0.42576878098516002</v>
      </c>
      <c r="H74" s="488">
        <f t="shared" si="15"/>
        <v>2.4655161141469394E-2</v>
      </c>
    </row>
    <row r="75" spans="1:8">
      <c r="A75" s="263" t="s">
        <v>176</v>
      </c>
      <c r="B75" s="154">
        <v>468131.66</v>
      </c>
      <c r="C75" s="154">
        <v>2777349.53</v>
      </c>
      <c r="D75" s="488">
        <f t="shared" si="17"/>
        <v>4.9328384882150464</v>
      </c>
      <c r="E75" s="154">
        <v>5935145.4299999997</v>
      </c>
      <c r="F75" s="154">
        <v>10085511.369999999</v>
      </c>
      <c r="G75" s="488">
        <f t="shared" si="16"/>
        <v>0.69928630881080189</v>
      </c>
      <c r="H75" s="488">
        <f t="shared" si="15"/>
        <v>2.3379453754936025E-2</v>
      </c>
    </row>
    <row r="76" spans="1:8">
      <c r="A76" s="263" t="s">
        <v>463</v>
      </c>
      <c r="B76" s="154">
        <v>725120</v>
      </c>
      <c r="C76" s="154">
        <v>823828</v>
      </c>
      <c r="D76" s="488">
        <f t="shared" si="17"/>
        <v>0.1361264342453663</v>
      </c>
      <c r="E76" s="154">
        <v>4837426</v>
      </c>
      <c r="F76" s="154">
        <v>8262057</v>
      </c>
      <c r="G76" s="488">
        <f t="shared" si="16"/>
        <v>0.70794488639206055</v>
      </c>
      <c r="H76" s="488">
        <f t="shared" si="15"/>
        <v>1.9152462623434181E-2</v>
      </c>
    </row>
    <row r="77" spans="1:8">
      <c r="A77" s="263" t="s">
        <v>428</v>
      </c>
      <c r="B77" s="154">
        <v>685084.25</v>
      </c>
      <c r="C77" s="154">
        <v>1036013.33</v>
      </c>
      <c r="D77" s="488">
        <f t="shared" si="17"/>
        <v>0.51224222422278709</v>
      </c>
      <c r="E77" s="154">
        <v>5719267.6600000001</v>
      </c>
      <c r="F77" s="154">
        <v>8226481.8200000003</v>
      </c>
      <c r="G77" s="488">
        <f t="shared" si="16"/>
        <v>0.4383802803172181</v>
      </c>
      <c r="H77" s="488">
        <f t="shared" si="15"/>
        <v>1.9069994987920176E-2</v>
      </c>
    </row>
    <row r="78" spans="1:8">
      <c r="A78" s="263" t="s">
        <v>493</v>
      </c>
      <c r="B78" s="154">
        <f>B67-SUM(B68:B77)</f>
        <v>18444390.09</v>
      </c>
      <c r="C78" s="154">
        <f>C67-SUM(C68:C77)</f>
        <v>-11712842.959999993</v>
      </c>
      <c r="D78" s="488">
        <f t="shared" si="17"/>
        <v>-1.6350355258616194</v>
      </c>
      <c r="E78" s="154">
        <v>174570440.3099997</v>
      </c>
      <c r="F78" s="154">
        <v>93813887.070000231</v>
      </c>
      <c r="G78" s="488">
        <f t="shared" si="16"/>
        <v>-0.46260153263400805</v>
      </c>
      <c r="H78" s="488">
        <f t="shared" si="15"/>
        <v>0.21747210962926725</v>
      </c>
    </row>
    <row r="79" spans="1:8">
      <c r="A79" s="480" t="s">
        <v>497</v>
      </c>
      <c r="B79" s="485">
        <v>31297126</v>
      </c>
      <c r="C79" s="485">
        <v>41856584.99000001</v>
      </c>
      <c r="D79" s="486">
        <f>C79/B79-1</f>
        <v>0.33739388690194771</v>
      </c>
      <c r="E79" s="485">
        <v>268327658.71000001</v>
      </c>
      <c r="F79" s="485">
        <v>334040579.47000003</v>
      </c>
      <c r="G79" s="486">
        <f>F79/E79-1</f>
        <v>0.24489805141936727</v>
      </c>
      <c r="H79" s="487">
        <f>F79/$F$79</f>
        <v>1</v>
      </c>
    </row>
    <row r="80" spans="1:8">
      <c r="A80" s="478" t="s">
        <v>127</v>
      </c>
      <c r="B80" s="154">
        <v>9047911.9299999997</v>
      </c>
      <c r="C80" s="154">
        <v>5873507.419999999</v>
      </c>
      <c r="D80" s="488">
        <f>C80/B80-1</f>
        <v>-0.35084387807475048</v>
      </c>
      <c r="E80" s="154">
        <v>49251368.469999991</v>
      </c>
      <c r="F80" s="154">
        <v>100992062.87</v>
      </c>
      <c r="G80" s="488">
        <f>F80/E80-1</f>
        <v>1.0505432845285574</v>
      </c>
      <c r="H80" s="488">
        <f t="shared" ref="H80:H90" si="18">F80/$F$79</f>
        <v>0.30233471343582685</v>
      </c>
    </row>
    <row r="81" spans="1:8">
      <c r="A81" s="478" t="s">
        <v>174</v>
      </c>
      <c r="B81" s="154">
        <v>4279892</v>
      </c>
      <c r="C81" s="154">
        <v>4132963</v>
      </c>
      <c r="D81" s="488">
        <f t="shared" ref="D81:D90" si="19">C81/B81-1</f>
        <v>-3.4330071880318447E-2</v>
      </c>
      <c r="E81" s="154">
        <v>31545321</v>
      </c>
      <c r="F81" s="154">
        <v>35672555</v>
      </c>
      <c r="G81" s="488">
        <f t="shared" ref="G81:G90" si="20">F81/E81-1</f>
        <v>0.13083506108560439</v>
      </c>
      <c r="H81" s="488">
        <f t="shared" si="18"/>
        <v>0.10679108225892577</v>
      </c>
    </row>
    <row r="82" spans="1:8">
      <c r="A82" s="478" t="s">
        <v>32</v>
      </c>
      <c r="B82" s="154">
        <v>3665872</v>
      </c>
      <c r="C82" s="154">
        <v>4255326</v>
      </c>
      <c r="D82" s="488">
        <f t="shared" si="19"/>
        <v>0.16079503048660726</v>
      </c>
      <c r="E82" s="154">
        <v>22148818</v>
      </c>
      <c r="F82" s="154">
        <v>35497011.490000002</v>
      </c>
      <c r="G82" s="488">
        <f t="shared" si="20"/>
        <v>0.60265940557189102</v>
      </c>
      <c r="H82" s="488">
        <f t="shared" si="18"/>
        <v>0.10626556673539708</v>
      </c>
    </row>
    <row r="83" spans="1:8">
      <c r="A83" s="263" t="s">
        <v>170</v>
      </c>
      <c r="B83" s="154">
        <v>279000</v>
      </c>
      <c r="C83" s="154">
        <v>11933000</v>
      </c>
      <c r="D83" s="488" t="s">
        <v>65</v>
      </c>
      <c r="E83" s="154">
        <v>27761000</v>
      </c>
      <c r="F83" s="154">
        <v>32397000</v>
      </c>
      <c r="G83" s="488">
        <f t="shared" si="20"/>
        <v>0.16699686610712861</v>
      </c>
      <c r="H83" s="488">
        <f t="shared" si="18"/>
        <v>9.6985222727736145E-2</v>
      </c>
    </row>
    <row r="84" spans="1:8">
      <c r="A84" s="263" t="s">
        <v>169</v>
      </c>
      <c r="B84" s="154"/>
      <c r="C84" s="154">
        <v>1654773.35</v>
      </c>
      <c r="D84" s="488" t="s">
        <v>65</v>
      </c>
      <c r="E84" s="154"/>
      <c r="F84" s="154">
        <v>18428830.190000001</v>
      </c>
      <c r="G84" s="488" t="s">
        <v>65</v>
      </c>
      <c r="H84" s="488">
        <f t="shared" si="18"/>
        <v>5.5169435459727079E-2</v>
      </c>
    </row>
    <row r="85" spans="1:8">
      <c r="A85" s="263" t="s">
        <v>25</v>
      </c>
      <c r="B85" s="154">
        <v>3241901</v>
      </c>
      <c r="C85" s="154">
        <v>2348776</v>
      </c>
      <c r="D85" s="488">
        <f t="shared" si="19"/>
        <v>-0.27549422391368517</v>
      </c>
      <c r="E85" s="154">
        <v>32348812.969999999</v>
      </c>
      <c r="F85" s="154">
        <v>15127760</v>
      </c>
      <c r="G85" s="488">
        <f t="shared" si="20"/>
        <v>-0.53235501982624989</v>
      </c>
      <c r="H85" s="488">
        <f t="shared" si="18"/>
        <v>4.5287192424352189E-2</v>
      </c>
    </row>
    <row r="86" spans="1:8">
      <c r="A86" s="263" t="s">
        <v>30</v>
      </c>
      <c r="B86" s="154">
        <v>1950836</v>
      </c>
      <c r="C86" s="154">
        <v>1018989</v>
      </c>
      <c r="D86" s="488">
        <f t="shared" si="19"/>
        <v>-0.47766547264864911</v>
      </c>
      <c r="E86" s="154">
        <v>14151382</v>
      </c>
      <c r="F86" s="154">
        <v>11515528</v>
      </c>
      <c r="G86" s="488">
        <f t="shared" si="20"/>
        <v>-0.18626124289486357</v>
      </c>
      <c r="H86" s="488">
        <f t="shared" si="18"/>
        <v>3.4473440377426369E-2</v>
      </c>
    </row>
    <row r="87" spans="1:8">
      <c r="A87" s="263" t="s">
        <v>175</v>
      </c>
      <c r="B87" s="154"/>
      <c r="C87" s="154">
        <v>1992547</v>
      </c>
      <c r="D87" s="488" t="s">
        <v>65</v>
      </c>
      <c r="E87" s="154">
        <v>3167055</v>
      </c>
      <c r="F87" s="154">
        <v>10939720.18</v>
      </c>
      <c r="G87" s="488">
        <f t="shared" si="20"/>
        <v>2.4542248808435598</v>
      </c>
      <c r="H87" s="488">
        <f t="shared" si="18"/>
        <v>3.2749674298126669E-2</v>
      </c>
    </row>
    <row r="88" spans="1:8">
      <c r="A88" s="263" t="s">
        <v>173</v>
      </c>
      <c r="B88" s="154">
        <v>705516</v>
      </c>
      <c r="C88" s="154">
        <v>956064</v>
      </c>
      <c r="D88" s="488">
        <f t="shared" si="19"/>
        <v>0.35512731107444773</v>
      </c>
      <c r="E88" s="154">
        <v>6342280</v>
      </c>
      <c r="F88" s="154">
        <v>8768619</v>
      </c>
      <c r="G88" s="488">
        <f t="shared" si="20"/>
        <v>0.3825657334586301</v>
      </c>
      <c r="H88" s="488">
        <f t="shared" si="18"/>
        <v>2.625016102508439E-2</v>
      </c>
    </row>
    <row r="89" spans="1:8">
      <c r="A89" s="263" t="s">
        <v>33</v>
      </c>
      <c r="B89" s="154">
        <v>762215</v>
      </c>
      <c r="C89" s="154">
        <v>1071451</v>
      </c>
      <c r="D89" s="488">
        <f t="shared" si="19"/>
        <v>0.40570705116010575</v>
      </c>
      <c r="E89" s="154">
        <v>6128779</v>
      </c>
      <c r="F89" s="154">
        <v>8265683</v>
      </c>
      <c r="G89" s="488">
        <f t="shared" si="20"/>
        <v>0.34866716518902052</v>
      </c>
      <c r="H89" s="488">
        <f t="shared" si="18"/>
        <v>2.4744547543039858E-2</v>
      </c>
    </row>
    <row r="90" spans="1:8">
      <c r="A90" s="263" t="s">
        <v>493</v>
      </c>
      <c r="B90" s="154">
        <f>B79-SUM(B80:B89)</f>
        <v>7363982.0700000003</v>
      </c>
      <c r="C90" s="154">
        <f>C79-SUM(C80:C89)</f>
        <v>6619188.2200000137</v>
      </c>
      <c r="D90" s="488">
        <f t="shared" si="19"/>
        <v>-0.1011400955244296</v>
      </c>
      <c r="E90" s="154">
        <v>75482842.270000011</v>
      </c>
      <c r="F90" s="154">
        <v>56435809.74000001</v>
      </c>
      <c r="G90" s="488">
        <f t="shared" si="20"/>
        <v>-0.25233592108083713</v>
      </c>
      <c r="H90" s="488">
        <f t="shared" si="18"/>
        <v>0.16894896371435755</v>
      </c>
    </row>
    <row r="91" spans="1:8" s="248" customFormat="1">
      <c r="B91" s="567"/>
      <c r="C91" s="567"/>
      <c r="D91" s="567"/>
      <c r="E91" s="567"/>
      <c r="F91" s="567"/>
      <c r="G91" s="567"/>
      <c r="H91" s="567"/>
    </row>
    <row r="92" spans="1:8" s="248" customFormat="1">
      <c r="B92" s="567"/>
      <c r="C92" s="567"/>
      <c r="D92" s="567"/>
      <c r="E92" s="567"/>
      <c r="F92" s="567"/>
      <c r="G92" s="567"/>
      <c r="H92" s="567"/>
    </row>
    <row r="93" spans="1:8" s="248" customFormat="1">
      <c r="A93" s="481" t="s">
        <v>388</v>
      </c>
      <c r="B93" s="569"/>
      <c r="C93" s="569"/>
      <c r="D93" s="569"/>
      <c r="E93" s="569"/>
      <c r="F93" s="569"/>
      <c r="G93" s="569"/>
      <c r="H93" s="569"/>
    </row>
    <row r="94" spans="1:8" s="248" customFormat="1">
      <c r="B94" s="567"/>
      <c r="C94" s="567"/>
      <c r="D94" s="567"/>
      <c r="E94" s="567"/>
      <c r="F94" s="567"/>
      <c r="G94" s="567"/>
      <c r="H94" s="567"/>
    </row>
    <row r="95" spans="1:8" s="248" customFormat="1">
      <c r="B95" s="567"/>
      <c r="C95" s="567"/>
      <c r="D95" s="567"/>
      <c r="E95" s="567"/>
      <c r="F95" s="567"/>
      <c r="G95" s="567"/>
      <c r="H95" s="567"/>
    </row>
    <row r="96" spans="1:8" s="248" customFormat="1">
      <c r="B96" s="567"/>
      <c r="C96" s="567"/>
      <c r="D96" s="567"/>
      <c r="E96" s="567"/>
      <c r="F96" s="567"/>
      <c r="G96" s="567"/>
      <c r="H96" s="567"/>
    </row>
    <row r="97" spans="2:8" s="248" customFormat="1">
      <c r="B97" s="567"/>
      <c r="C97" s="567"/>
      <c r="D97" s="567"/>
      <c r="E97" s="567"/>
      <c r="F97" s="567"/>
      <c r="G97" s="567"/>
      <c r="H97" s="567"/>
    </row>
    <row r="98" spans="2:8" s="248" customFormat="1">
      <c r="B98" s="567"/>
      <c r="C98" s="567"/>
      <c r="D98" s="567"/>
      <c r="E98" s="567"/>
      <c r="F98" s="567"/>
      <c r="G98" s="567"/>
      <c r="H98" s="567"/>
    </row>
    <row r="99" spans="2:8" s="248" customFormat="1">
      <c r="B99" s="567"/>
      <c r="C99" s="567"/>
      <c r="D99" s="567"/>
      <c r="E99" s="567"/>
      <c r="F99" s="567"/>
      <c r="G99" s="567"/>
      <c r="H99" s="567"/>
    </row>
    <row r="100" spans="2:8" s="248" customFormat="1">
      <c r="B100" s="567"/>
      <c r="C100" s="567"/>
      <c r="D100" s="567"/>
      <c r="E100" s="567"/>
      <c r="F100" s="567"/>
      <c r="G100" s="567"/>
      <c r="H100" s="567"/>
    </row>
    <row r="101" spans="2:8" s="248" customFormat="1">
      <c r="B101" s="567"/>
      <c r="C101" s="567"/>
      <c r="D101" s="567"/>
      <c r="E101" s="567"/>
      <c r="F101" s="567"/>
      <c r="G101" s="567"/>
      <c r="H101" s="567"/>
    </row>
    <row r="102" spans="2:8" s="248" customFormat="1">
      <c r="B102" s="567"/>
      <c r="C102" s="567"/>
      <c r="D102" s="567"/>
      <c r="E102" s="567"/>
      <c r="F102" s="567"/>
      <c r="G102" s="567"/>
      <c r="H102" s="567"/>
    </row>
    <row r="103" spans="2:8" s="248" customFormat="1">
      <c r="B103" s="567"/>
      <c r="C103" s="567"/>
      <c r="D103" s="567"/>
      <c r="E103" s="567"/>
      <c r="F103" s="567"/>
      <c r="G103" s="567"/>
      <c r="H103" s="567"/>
    </row>
    <row r="104" spans="2:8" s="248" customFormat="1">
      <c r="B104" s="567"/>
      <c r="C104" s="567"/>
      <c r="D104" s="567"/>
      <c r="E104" s="567"/>
      <c r="F104" s="567"/>
      <c r="G104" s="567"/>
      <c r="H104" s="567"/>
    </row>
    <row r="105" spans="2:8" s="248" customFormat="1">
      <c r="B105" s="567"/>
      <c r="C105" s="567"/>
      <c r="D105" s="567"/>
      <c r="E105" s="567"/>
      <c r="F105" s="567"/>
      <c r="G105" s="567"/>
      <c r="H105" s="567"/>
    </row>
    <row r="106" spans="2:8" s="248" customFormat="1">
      <c r="B106" s="567"/>
      <c r="C106" s="567"/>
      <c r="D106" s="567"/>
      <c r="E106" s="567"/>
      <c r="F106" s="567"/>
      <c r="G106" s="567"/>
      <c r="H106" s="567"/>
    </row>
    <row r="107" spans="2:8" s="248" customFormat="1">
      <c r="B107" s="567"/>
      <c r="C107" s="567"/>
      <c r="D107" s="567"/>
      <c r="E107" s="567"/>
      <c r="F107" s="567"/>
      <c r="G107" s="567"/>
      <c r="H107" s="567"/>
    </row>
    <row r="108" spans="2:8" s="248" customFormat="1">
      <c r="B108" s="567"/>
      <c r="C108" s="567"/>
      <c r="D108" s="567"/>
      <c r="E108" s="567"/>
      <c r="F108" s="567"/>
      <c r="G108" s="567"/>
      <c r="H108" s="567"/>
    </row>
    <row r="109" spans="2:8" s="248" customFormat="1">
      <c r="B109" s="567"/>
      <c r="C109" s="567"/>
      <c r="D109" s="567"/>
      <c r="E109" s="567"/>
      <c r="F109" s="567"/>
      <c r="G109" s="567"/>
      <c r="H109" s="567"/>
    </row>
    <row r="110" spans="2:8" s="248" customFormat="1">
      <c r="B110" s="567"/>
      <c r="C110" s="567"/>
      <c r="D110" s="567"/>
      <c r="E110" s="567"/>
      <c r="F110" s="567"/>
      <c r="G110" s="567"/>
      <c r="H110" s="567"/>
    </row>
    <row r="111" spans="2:8" s="248" customFormat="1">
      <c r="B111" s="567"/>
      <c r="C111" s="567"/>
      <c r="D111" s="567"/>
      <c r="E111" s="567"/>
      <c r="F111" s="567"/>
      <c r="G111" s="567"/>
      <c r="H111" s="567"/>
    </row>
    <row r="112" spans="2:8" s="248" customFormat="1">
      <c r="B112" s="567"/>
      <c r="C112" s="567"/>
      <c r="D112" s="567"/>
      <c r="E112" s="567"/>
      <c r="F112" s="567"/>
      <c r="G112" s="567"/>
      <c r="H112" s="567"/>
    </row>
    <row r="113" spans="2:8" s="248" customFormat="1">
      <c r="B113" s="567"/>
      <c r="C113" s="567"/>
      <c r="D113" s="567"/>
      <c r="E113" s="567"/>
      <c r="F113" s="567"/>
      <c r="G113" s="567"/>
      <c r="H113" s="567"/>
    </row>
    <row r="114" spans="2:8" s="248" customFormat="1">
      <c r="B114" s="567"/>
      <c r="C114" s="567"/>
      <c r="D114" s="567"/>
      <c r="E114" s="567"/>
      <c r="F114" s="567"/>
      <c r="G114" s="567"/>
      <c r="H114" s="567"/>
    </row>
    <row r="115" spans="2:8" s="248" customFormat="1">
      <c r="B115" s="567"/>
      <c r="C115" s="567"/>
      <c r="D115" s="567"/>
      <c r="E115" s="567"/>
      <c r="F115" s="567"/>
      <c r="G115" s="567"/>
      <c r="H115" s="567"/>
    </row>
    <row r="116" spans="2:8" s="248" customFormat="1">
      <c r="B116" s="567"/>
      <c r="C116" s="567"/>
      <c r="D116" s="567"/>
      <c r="E116" s="567"/>
      <c r="F116" s="567"/>
      <c r="G116" s="567"/>
      <c r="H116" s="567"/>
    </row>
    <row r="117" spans="2:8" s="248" customFormat="1">
      <c r="B117" s="567"/>
      <c r="C117" s="567"/>
      <c r="D117" s="567"/>
      <c r="E117" s="567"/>
      <c r="F117" s="567"/>
      <c r="G117" s="567"/>
      <c r="H117" s="567"/>
    </row>
    <row r="118" spans="2:8" s="248" customFormat="1">
      <c r="B118" s="567"/>
      <c r="C118" s="567"/>
      <c r="D118" s="567"/>
      <c r="E118" s="567"/>
      <c r="F118" s="567"/>
      <c r="G118" s="567"/>
      <c r="H118" s="567"/>
    </row>
    <row r="119" spans="2:8" s="248" customFormat="1">
      <c r="B119" s="567"/>
      <c r="C119" s="567"/>
      <c r="D119" s="567"/>
      <c r="E119" s="567"/>
      <c r="F119" s="567"/>
      <c r="G119" s="567"/>
      <c r="H119" s="567"/>
    </row>
    <row r="120" spans="2:8" s="248" customFormat="1">
      <c r="B120" s="567"/>
      <c r="C120" s="567"/>
      <c r="D120" s="567"/>
      <c r="E120" s="567"/>
      <c r="F120" s="567"/>
      <c r="G120" s="567"/>
      <c r="H120" s="567"/>
    </row>
    <row r="121" spans="2:8" s="248" customFormat="1">
      <c r="B121" s="567"/>
      <c r="C121" s="567"/>
      <c r="D121" s="567"/>
      <c r="E121" s="567"/>
      <c r="F121" s="567"/>
      <c r="G121" s="567"/>
      <c r="H121" s="567"/>
    </row>
    <row r="122" spans="2:8" s="248" customFormat="1">
      <c r="B122" s="567"/>
      <c r="C122" s="567"/>
      <c r="D122" s="567"/>
      <c r="E122" s="567"/>
      <c r="F122" s="567"/>
      <c r="G122" s="567"/>
      <c r="H122" s="567"/>
    </row>
    <row r="123" spans="2:8" s="248" customFormat="1">
      <c r="B123" s="567"/>
      <c r="C123" s="567"/>
      <c r="D123" s="567"/>
      <c r="E123" s="567"/>
      <c r="F123" s="567"/>
      <c r="G123" s="567"/>
      <c r="H123" s="567"/>
    </row>
    <row r="124" spans="2:8" s="248" customFormat="1">
      <c r="B124" s="567"/>
      <c r="C124" s="567"/>
      <c r="D124" s="567"/>
      <c r="E124" s="567"/>
      <c r="F124" s="567"/>
      <c r="G124" s="567"/>
      <c r="H124" s="567"/>
    </row>
    <row r="125" spans="2:8" s="248" customFormat="1">
      <c r="B125" s="567"/>
      <c r="C125" s="567"/>
      <c r="D125" s="567"/>
      <c r="E125" s="567"/>
      <c r="F125" s="567"/>
      <c r="G125" s="567"/>
      <c r="H125" s="567"/>
    </row>
    <row r="126" spans="2:8" s="248" customFormat="1">
      <c r="B126" s="567"/>
      <c r="C126" s="567"/>
      <c r="D126" s="567"/>
      <c r="E126" s="567"/>
      <c r="F126" s="567"/>
      <c r="G126" s="567"/>
      <c r="H126" s="567"/>
    </row>
    <row r="127" spans="2:8" s="248" customFormat="1">
      <c r="B127" s="567"/>
      <c r="C127" s="567"/>
      <c r="D127" s="567"/>
      <c r="E127" s="567"/>
      <c r="F127" s="567"/>
      <c r="G127" s="567"/>
      <c r="H127" s="567"/>
    </row>
    <row r="128" spans="2:8" s="248" customFormat="1">
      <c r="B128" s="567"/>
      <c r="C128" s="567"/>
      <c r="D128" s="567"/>
      <c r="E128" s="567"/>
      <c r="F128" s="567"/>
      <c r="G128" s="567"/>
      <c r="H128" s="567"/>
    </row>
    <row r="129" spans="2:8" s="248" customFormat="1">
      <c r="B129" s="567"/>
      <c r="C129" s="567"/>
      <c r="D129" s="567"/>
      <c r="E129" s="567"/>
      <c r="F129" s="567"/>
      <c r="G129" s="567"/>
      <c r="H129" s="567"/>
    </row>
    <row r="130" spans="2:8" s="248" customFormat="1">
      <c r="B130" s="567"/>
      <c r="C130" s="567"/>
      <c r="D130" s="567"/>
      <c r="E130" s="567"/>
      <c r="F130" s="567"/>
      <c r="G130" s="567"/>
      <c r="H130" s="567"/>
    </row>
    <row r="131" spans="2:8" s="248" customFormat="1">
      <c r="B131" s="567"/>
      <c r="C131" s="567"/>
      <c r="D131" s="567"/>
      <c r="E131" s="567"/>
      <c r="F131" s="567"/>
      <c r="G131" s="567"/>
      <c r="H131" s="567"/>
    </row>
    <row r="132" spans="2:8" s="248" customFormat="1">
      <c r="B132" s="567"/>
      <c r="C132" s="567"/>
      <c r="D132" s="567"/>
      <c r="E132" s="567"/>
      <c r="F132" s="567"/>
      <c r="G132" s="567"/>
      <c r="H132" s="567"/>
    </row>
    <row r="133" spans="2:8" s="248" customFormat="1">
      <c r="B133" s="567"/>
      <c r="C133" s="567"/>
      <c r="D133" s="567"/>
      <c r="E133" s="567"/>
      <c r="F133" s="567"/>
      <c r="G133" s="567"/>
      <c r="H133" s="567"/>
    </row>
    <row r="134" spans="2:8" s="248" customFormat="1">
      <c r="B134" s="567"/>
      <c r="C134" s="567"/>
      <c r="D134" s="567"/>
      <c r="E134" s="567"/>
      <c r="F134" s="567"/>
      <c r="G134" s="567"/>
      <c r="H134" s="567"/>
    </row>
    <row r="135" spans="2:8" s="248" customFormat="1">
      <c r="B135" s="567"/>
      <c r="C135" s="567"/>
      <c r="D135" s="567"/>
      <c r="E135" s="567"/>
      <c r="F135" s="567"/>
      <c r="G135" s="567"/>
      <c r="H135" s="567"/>
    </row>
    <row r="136" spans="2:8" s="248" customFormat="1">
      <c r="B136" s="567"/>
      <c r="C136" s="567"/>
      <c r="D136" s="567"/>
      <c r="E136" s="567"/>
      <c r="F136" s="567"/>
      <c r="G136" s="567"/>
      <c r="H136" s="567"/>
    </row>
    <row r="137" spans="2:8" s="248" customFormat="1">
      <c r="B137" s="567"/>
      <c r="C137" s="567"/>
      <c r="D137" s="567"/>
      <c r="E137" s="567"/>
      <c r="F137" s="567"/>
      <c r="G137" s="567"/>
      <c r="H137" s="567"/>
    </row>
    <row r="138" spans="2:8" s="248" customFormat="1">
      <c r="B138" s="567"/>
      <c r="C138" s="567"/>
      <c r="D138" s="567"/>
      <c r="E138" s="567"/>
      <c r="F138" s="567"/>
      <c r="G138" s="567"/>
      <c r="H138" s="567"/>
    </row>
    <row r="139" spans="2:8" s="248" customFormat="1">
      <c r="B139" s="567"/>
      <c r="C139" s="567"/>
      <c r="D139" s="567"/>
      <c r="E139" s="567"/>
      <c r="F139" s="567"/>
      <c r="G139" s="567"/>
      <c r="H139" s="567"/>
    </row>
    <row r="140" spans="2:8" s="248" customFormat="1">
      <c r="B140" s="567"/>
      <c r="C140" s="567"/>
      <c r="D140" s="567"/>
      <c r="E140" s="567"/>
      <c r="F140" s="567"/>
      <c r="G140" s="567"/>
      <c r="H140" s="567"/>
    </row>
    <row r="141" spans="2:8" s="248" customFormat="1">
      <c r="B141" s="567"/>
      <c r="C141" s="567"/>
      <c r="D141" s="567"/>
      <c r="E141" s="567"/>
      <c r="F141" s="567"/>
      <c r="G141" s="567"/>
      <c r="H141" s="567"/>
    </row>
    <row r="142" spans="2:8" s="248" customFormat="1">
      <c r="B142" s="567"/>
      <c r="C142" s="567"/>
      <c r="D142" s="567"/>
      <c r="E142" s="567"/>
      <c r="F142" s="567"/>
      <c r="G142" s="567"/>
      <c r="H142" s="567"/>
    </row>
    <row r="143" spans="2:8" s="248" customFormat="1">
      <c r="B143" s="567"/>
      <c r="C143" s="567"/>
      <c r="D143" s="567"/>
      <c r="E143" s="567"/>
      <c r="F143" s="567"/>
      <c r="G143" s="567"/>
      <c r="H143" s="567"/>
    </row>
    <row r="144" spans="2:8" s="248" customFormat="1">
      <c r="B144" s="567"/>
      <c r="C144" s="567"/>
      <c r="D144" s="567"/>
      <c r="E144" s="567"/>
      <c r="F144" s="567"/>
      <c r="G144" s="567"/>
      <c r="H144" s="567"/>
    </row>
    <row r="145" spans="2:8" s="248" customFormat="1">
      <c r="B145" s="567"/>
      <c r="C145" s="567"/>
      <c r="D145" s="567"/>
      <c r="E145" s="567"/>
      <c r="F145" s="567"/>
      <c r="G145" s="567"/>
      <c r="H145" s="567"/>
    </row>
    <row r="146" spans="2:8" s="248" customFormat="1">
      <c r="B146" s="567"/>
      <c r="C146" s="567"/>
      <c r="D146" s="567"/>
      <c r="E146" s="567"/>
      <c r="F146" s="567"/>
      <c r="G146" s="567"/>
      <c r="H146" s="567"/>
    </row>
    <row r="147" spans="2:8" s="248" customFormat="1">
      <c r="B147" s="567"/>
      <c r="C147" s="567"/>
      <c r="D147" s="567"/>
      <c r="E147" s="567"/>
      <c r="F147" s="567"/>
      <c r="G147" s="567"/>
      <c r="H147" s="567"/>
    </row>
    <row r="148" spans="2:8" s="248" customFormat="1">
      <c r="B148" s="567"/>
      <c r="C148" s="567"/>
      <c r="D148" s="567"/>
      <c r="E148" s="567"/>
      <c r="F148" s="567"/>
      <c r="G148" s="567"/>
      <c r="H148" s="567"/>
    </row>
    <row r="149" spans="2:8" s="248" customFormat="1">
      <c r="B149" s="567"/>
      <c r="C149" s="567"/>
      <c r="D149" s="567"/>
      <c r="E149" s="567"/>
      <c r="F149" s="567"/>
      <c r="G149" s="567"/>
      <c r="H149" s="567"/>
    </row>
    <row r="150" spans="2:8" s="248" customFormat="1">
      <c r="B150" s="567"/>
      <c r="C150" s="567"/>
      <c r="D150" s="567"/>
      <c r="E150" s="567"/>
      <c r="F150" s="567"/>
      <c r="G150" s="567"/>
      <c r="H150" s="567"/>
    </row>
    <row r="151" spans="2:8" s="248" customFormat="1">
      <c r="B151" s="567"/>
      <c r="C151" s="567"/>
      <c r="D151" s="567"/>
      <c r="E151" s="567"/>
      <c r="F151" s="567"/>
      <c r="G151" s="567"/>
      <c r="H151" s="567"/>
    </row>
    <row r="152" spans="2:8" s="248" customFormat="1">
      <c r="B152" s="567"/>
      <c r="C152" s="567"/>
      <c r="D152" s="567"/>
      <c r="E152" s="567"/>
      <c r="F152" s="567"/>
      <c r="G152" s="567"/>
      <c r="H152" s="567"/>
    </row>
    <row r="153" spans="2:8" s="248" customFormat="1">
      <c r="B153" s="567"/>
      <c r="C153" s="567"/>
      <c r="D153" s="567"/>
      <c r="E153" s="567"/>
      <c r="F153" s="567"/>
      <c r="G153" s="567"/>
      <c r="H153" s="567"/>
    </row>
    <row r="154" spans="2:8" s="248" customFormat="1">
      <c r="B154" s="567"/>
      <c r="C154" s="567"/>
      <c r="D154" s="567"/>
      <c r="E154" s="567"/>
      <c r="F154" s="567"/>
      <c r="G154" s="567"/>
      <c r="H154" s="567"/>
    </row>
    <row r="155" spans="2:8" s="248" customFormat="1">
      <c r="B155" s="567"/>
      <c r="C155" s="567"/>
      <c r="D155" s="567"/>
      <c r="E155" s="567"/>
      <c r="F155" s="567"/>
      <c r="G155" s="567"/>
      <c r="H155" s="567"/>
    </row>
    <row r="156" spans="2:8" s="248" customFormat="1">
      <c r="B156" s="567"/>
      <c r="C156" s="567"/>
      <c r="D156" s="567"/>
      <c r="E156" s="567"/>
      <c r="F156" s="567"/>
      <c r="G156" s="567"/>
      <c r="H156" s="567"/>
    </row>
    <row r="157" spans="2:8" s="248" customFormat="1">
      <c r="B157" s="567"/>
      <c r="C157" s="567"/>
      <c r="D157" s="567"/>
      <c r="E157" s="567"/>
      <c r="F157" s="567"/>
      <c r="G157" s="567"/>
      <c r="H157" s="567"/>
    </row>
    <row r="158" spans="2:8" s="248" customFormat="1">
      <c r="B158" s="567"/>
      <c r="C158" s="567"/>
      <c r="D158" s="567"/>
      <c r="E158" s="567"/>
      <c r="F158" s="567"/>
      <c r="G158" s="567"/>
      <c r="H158" s="567"/>
    </row>
    <row r="159" spans="2:8" s="248" customFormat="1">
      <c r="B159" s="567"/>
      <c r="C159" s="567"/>
      <c r="D159" s="567"/>
      <c r="E159" s="567"/>
      <c r="F159" s="567"/>
      <c r="G159" s="567"/>
      <c r="H159" s="567"/>
    </row>
    <row r="160" spans="2:8" s="248" customFormat="1">
      <c r="B160" s="567"/>
      <c r="C160" s="567"/>
      <c r="D160" s="567"/>
      <c r="E160" s="567"/>
      <c r="F160" s="567"/>
      <c r="G160" s="567"/>
      <c r="H160" s="567"/>
    </row>
    <row r="161" spans="2:8" s="248" customFormat="1">
      <c r="B161" s="567"/>
      <c r="C161" s="567"/>
      <c r="D161" s="567"/>
      <c r="E161" s="567"/>
      <c r="F161" s="567"/>
      <c r="G161" s="567"/>
      <c r="H161" s="567"/>
    </row>
    <row r="162" spans="2:8" s="248" customFormat="1">
      <c r="B162" s="567"/>
      <c r="C162" s="567"/>
      <c r="D162" s="567"/>
      <c r="E162" s="567"/>
      <c r="F162" s="567"/>
      <c r="G162" s="567"/>
      <c r="H162" s="567"/>
    </row>
    <row r="163" spans="2:8" s="248" customFormat="1">
      <c r="B163" s="567"/>
      <c r="C163" s="567"/>
      <c r="D163" s="567"/>
      <c r="E163" s="567"/>
      <c r="F163" s="567"/>
      <c r="G163" s="567"/>
      <c r="H163" s="567"/>
    </row>
    <row r="164" spans="2:8" s="248" customFormat="1">
      <c r="B164" s="567"/>
      <c r="C164" s="567"/>
      <c r="D164" s="567"/>
      <c r="E164" s="567"/>
      <c r="F164" s="567"/>
      <c r="G164" s="567"/>
      <c r="H164" s="567"/>
    </row>
    <row r="165" spans="2:8" s="248" customFormat="1">
      <c r="B165" s="567"/>
      <c r="C165" s="567"/>
      <c r="D165" s="567"/>
      <c r="E165" s="567"/>
      <c r="F165" s="567"/>
      <c r="G165" s="567"/>
      <c r="H165" s="567"/>
    </row>
    <row r="166" spans="2:8" s="248" customFormat="1">
      <c r="B166" s="567"/>
      <c r="C166" s="567"/>
      <c r="D166" s="567"/>
      <c r="E166" s="567"/>
      <c r="F166" s="567"/>
      <c r="G166" s="567"/>
      <c r="H166" s="567"/>
    </row>
    <row r="167" spans="2:8" s="248" customFormat="1">
      <c r="B167" s="567"/>
      <c r="C167" s="567"/>
      <c r="D167" s="567"/>
      <c r="E167" s="567"/>
      <c r="F167" s="567"/>
      <c r="G167" s="567"/>
      <c r="H167" s="567"/>
    </row>
    <row r="168" spans="2:8" s="248" customFormat="1">
      <c r="B168" s="567"/>
      <c r="C168" s="567"/>
      <c r="D168" s="567"/>
      <c r="E168" s="567"/>
      <c r="F168" s="567"/>
      <c r="G168" s="567"/>
      <c r="H168" s="567"/>
    </row>
    <row r="169" spans="2:8" s="248" customFormat="1">
      <c r="B169" s="567"/>
      <c r="C169" s="567"/>
      <c r="D169" s="567"/>
      <c r="E169" s="567"/>
      <c r="F169" s="567"/>
      <c r="G169" s="567"/>
      <c r="H169" s="567"/>
    </row>
    <row r="170" spans="2:8" s="248" customFormat="1">
      <c r="B170" s="567"/>
      <c r="C170" s="567"/>
      <c r="D170" s="567"/>
      <c r="E170" s="567"/>
      <c r="F170" s="567"/>
      <c r="G170" s="567"/>
      <c r="H170" s="567"/>
    </row>
    <row r="171" spans="2:8" s="248" customFormat="1">
      <c r="B171" s="567"/>
      <c r="C171" s="567"/>
      <c r="D171" s="567"/>
      <c r="E171" s="567"/>
      <c r="F171" s="567"/>
      <c r="G171" s="567"/>
      <c r="H171" s="567"/>
    </row>
    <row r="172" spans="2:8" s="248" customFormat="1">
      <c r="B172" s="567"/>
      <c r="C172" s="567"/>
      <c r="D172" s="567"/>
      <c r="E172" s="567"/>
      <c r="F172" s="567"/>
      <c r="G172" s="567"/>
      <c r="H172" s="567"/>
    </row>
    <row r="173" spans="2:8" s="248" customFormat="1">
      <c r="B173" s="567"/>
      <c r="C173" s="567"/>
      <c r="D173" s="567"/>
      <c r="E173" s="567"/>
      <c r="F173" s="567"/>
      <c r="G173" s="567"/>
      <c r="H173" s="567"/>
    </row>
    <row r="174" spans="2:8" s="248" customFormat="1">
      <c r="B174" s="567"/>
      <c r="C174" s="567"/>
      <c r="D174" s="567"/>
      <c r="E174" s="567"/>
      <c r="F174" s="567"/>
      <c r="G174" s="567"/>
      <c r="H174" s="567"/>
    </row>
    <row r="175" spans="2:8" s="248" customFormat="1">
      <c r="B175" s="567"/>
      <c r="C175" s="567"/>
      <c r="D175" s="567"/>
      <c r="E175" s="567"/>
      <c r="F175" s="567"/>
      <c r="G175" s="567"/>
      <c r="H175" s="567"/>
    </row>
    <row r="176" spans="2:8" s="248" customFormat="1">
      <c r="B176" s="567"/>
      <c r="C176" s="567"/>
      <c r="D176" s="567"/>
      <c r="E176" s="567"/>
      <c r="F176" s="567"/>
      <c r="G176" s="567"/>
      <c r="H176" s="567"/>
    </row>
    <row r="177" spans="2:8" s="248" customFormat="1">
      <c r="B177" s="567"/>
      <c r="C177" s="567"/>
      <c r="D177" s="567"/>
      <c r="E177" s="567"/>
      <c r="F177" s="567"/>
      <c r="G177" s="567"/>
      <c r="H177" s="567"/>
    </row>
    <row r="178" spans="2:8" s="248" customFormat="1">
      <c r="B178" s="567"/>
      <c r="C178" s="567"/>
      <c r="D178" s="567"/>
      <c r="E178" s="567"/>
      <c r="F178" s="567"/>
      <c r="G178" s="567"/>
      <c r="H178" s="567"/>
    </row>
    <row r="179" spans="2:8" s="248" customFormat="1">
      <c r="B179" s="567"/>
      <c r="C179" s="567"/>
      <c r="D179" s="567"/>
      <c r="E179" s="567"/>
      <c r="F179" s="567"/>
      <c r="G179" s="567"/>
      <c r="H179" s="567"/>
    </row>
    <row r="180" spans="2:8" s="248" customFormat="1">
      <c r="B180" s="567"/>
      <c r="C180" s="567"/>
      <c r="D180" s="567"/>
      <c r="E180" s="567"/>
      <c r="F180" s="567"/>
      <c r="G180" s="567"/>
      <c r="H180" s="567"/>
    </row>
    <row r="181" spans="2:8" s="248" customFormat="1">
      <c r="B181" s="567"/>
      <c r="C181" s="567"/>
      <c r="D181" s="567"/>
      <c r="E181" s="567"/>
      <c r="F181" s="567"/>
      <c r="G181" s="567"/>
      <c r="H181" s="567"/>
    </row>
    <row r="182" spans="2:8" s="248" customFormat="1">
      <c r="B182" s="567"/>
      <c r="C182" s="567"/>
      <c r="D182" s="567"/>
      <c r="E182" s="567"/>
      <c r="F182" s="567"/>
      <c r="G182" s="567"/>
      <c r="H182" s="567"/>
    </row>
    <row r="183" spans="2:8" s="248" customFormat="1">
      <c r="B183" s="567"/>
      <c r="C183" s="567"/>
      <c r="D183" s="567"/>
      <c r="E183" s="567"/>
      <c r="F183" s="567"/>
      <c r="G183" s="567"/>
      <c r="H183" s="567"/>
    </row>
    <row r="184" spans="2:8" s="248" customFormat="1">
      <c r="B184" s="567"/>
      <c r="C184" s="567"/>
      <c r="D184" s="567"/>
      <c r="E184" s="567"/>
      <c r="F184" s="567"/>
      <c r="G184" s="567"/>
      <c r="H184" s="567"/>
    </row>
    <row r="185" spans="2:8" s="248" customFormat="1">
      <c r="B185" s="567"/>
      <c r="C185" s="567"/>
      <c r="D185" s="567"/>
      <c r="E185" s="567"/>
      <c r="F185" s="567"/>
      <c r="G185" s="567"/>
      <c r="H185" s="567"/>
    </row>
    <row r="186" spans="2:8" s="248" customFormat="1">
      <c r="B186" s="567"/>
      <c r="C186" s="567"/>
      <c r="D186" s="567"/>
      <c r="E186" s="567"/>
      <c r="F186" s="567"/>
      <c r="G186" s="567"/>
      <c r="H186" s="567"/>
    </row>
    <row r="187" spans="2:8" s="248" customFormat="1">
      <c r="B187" s="567"/>
      <c r="C187" s="567"/>
      <c r="D187" s="567"/>
      <c r="E187" s="567"/>
      <c r="F187" s="567"/>
      <c r="G187" s="567"/>
      <c r="H187" s="567"/>
    </row>
    <row r="188" spans="2:8" s="248" customFormat="1">
      <c r="B188" s="567"/>
      <c r="C188" s="567"/>
      <c r="D188" s="567"/>
      <c r="E188" s="567"/>
      <c r="F188" s="567"/>
      <c r="G188" s="567"/>
      <c r="H188" s="567"/>
    </row>
    <row r="189" spans="2:8" s="248" customFormat="1">
      <c r="B189" s="567"/>
      <c r="C189" s="567"/>
      <c r="D189" s="567"/>
      <c r="E189" s="567"/>
      <c r="F189" s="567"/>
      <c r="G189" s="567"/>
      <c r="H189" s="567"/>
    </row>
    <row r="190" spans="2:8" s="248" customFormat="1">
      <c r="B190" s="567"/>
      <c r="C190" s="567"/>
      <c r="D190" s="567"/>
      <c r="E190" s="567"/>
      <c r="F190" s="567"/>
      <c r="G190" s="567"/>
      <c r="H190" s="567"/>
    </row>
    <row r="191" spans="2:8" s="248" customFormat="1">
      <c r="B191" s="567"/>
      <c r="C191" s="567"/>
      <c r="D191" s="567"/>
      <c r="E191" s="567"/>
      <c r="F191" s="567"/>
      <c r="G191" s="567"/>
      <c r="H191" s="567"/>
    </row>
    <row r="192" spans="2:8" s="248" customFormat="1">
      <c r="B192" s="567"/>
      <c r="C192" s="567"/>
      <c r="D192" s="567"/>
      <c r="E192" s="567"/>
      <c r="F192" s="567"/>
      <c r="G192" s="567"/>
      <c r="H192" s="567"/>
    </row>
    <row r="193" spans="2:8" s="248" customFormat="1">
      <c r="B193" s="567"/>
      <c r="C193" s="567"/>
      <c r="D193" s="567"/>
      <c r="E193" s="567"/>
      <c r="F193" s="567"/>
      <c r="G193" s="567"/>
      <c r="H193" s="567"/>
    </row>
    <row r="194" spans="2:8" s="248" customFormat="1">
      <c r="B194" s="567"/>
      <c r="C194" s="567"/>
      <c r="D194" s="567"/>
      <c r="E194" s="567"/>
      <c r="F194" s="567"/>
      <c r="G194" s="567"/>
      <c r="H194" s="567"/>
    </row>
    <row r="195" spans="2:8" s="248" customFormat="1">
      <c r="B195" s="567"/>
      <c r="C195" s="567"/>
      <c r="D195" s="567"/>
      <c r="E195" s="567"/>
      <c r="F195" s="567"/>
      <c r="G195" s="567"/>
      <c r="H195" s="567"/>
    </row>
    <row r="196" spans="2:8" s="248" customFormat="1">
      <c r="B196" s="567"/>
      <c r="C196" s="567"/>
      <c r="D196" s="567"/>
      <c r="E196" s="567"/>
      <c r="F196" s="567"/>
      <c r="G196" s="567"/>
      <c r="H196" s="567"/>
    </row>
    <row r="197" spans="2:8" s="248" customFormat="1">
      <c r="B197" s="567"/>
      <c r="C197" s="567"/>
      <c r="D197" s="567"/>
      <c r="E197" s="567"/>
      <c r="F197" s="567"/>
      <c r="G197" s="567"/>
      <c r="H197" s="567"/>
    </row>
    <row r="198" spans="2:8" s="248" customFormat="1">
      <c r="B198" s="567"/>
      <c r="C198" s="567"/>
      <c r="D198" s="567"/>
      <c r="E198" s="567"/>
      <c r="F198" s="567"/>
      <c r="G198" s="567"/>
      <c r="H198" s="567"/>
    </row>
    <row r="199" spans="2:8" s="248" customFormat="1">
      <c r="B199" s="567"/>
      <c r="C199" s="567"/>
      <c r="D199" s="567"/>
      <c r="E199" s="567"/>
      <c r="F199" s="567"/>
      <c r="G199" s="567"/>
      <c r="H199" s="567"/>
    </row>
    <row r="200" spans="2:8" s="248" customFormat="1">
      <c r="B200" s="567"/>
      <c r="C200" s="567"/>
      <c r="D200" s="567"/>
      <c r="E200" s="567"/>
      <c r="F200" s="567"/>
      <c r="G200" s="567"/>
      <c r="H200" s="567"/>
    </row>
    <row r="201" spans="2:8" s="248" customFormat="1">
      <c r="B201" s="567"/>
      <c r="C201" s="567"/>
      <c r="D201" s="567"/>
      <c r="E201" s="567"/>
      <c r="F201" s="567"/>
      <c r="G201" s="567"/>
      <c r="H201" s="567"/>
    </row>
    <row r="202" spans="2:8" s="248" customFormat="1">
      <c r="B202" s="567"/>
      <c r="C202" s="567"/>
      <c r="D202" s="567"/>
      <c r="E202" s="567"/>
      <c r="F202" s="567"/>
      <c r="G202" s="567"/>
      <c r="H202" s="567"/>
    </row>
    <row r="203" spans="2:8" s="248" customFormat="1">
      <c r="B203" s="567"/>
      <c r="C203" s="567"/>
      <c r="D203" s="567"/>
      <c r="E203" s="567"/>
      <c r="F203" s="567"/>
      <c r="G203" s="567"/>
      <c r="H203" s="567"/>
    </row>
    <row r="204" spans="2:8" s="248" customFormat="1">
      <c r="B204" s="567"/>
      <c r="C204" s="567"/>
      <c r="D204" s="567"/>
      <c r="E204" s="567"/>
      <c r="F204" s="567"/>
      <c r="G204" s="567"/>
      <c r="H204" s="567"/>
    </row>
    <row r="205" spans="2:8" s="248" customFormat="1">
      <c r="B205" s="567"/>
      <c r="C205" s="567"/>
      <c r="D205" s="567"/>
      <c r="E205" s="567"/>
      <c r="F205" s="567"/>
      <c r="G205" s="567"/>
      <c r="H205" s="567"/>
    </row>
    <row r="206" spans="2:8" s="248" customFormat="1">
      <c r="B206" s="567"/>
      <c r="C206" s="567"/>
      <c r="D206" s="567"/>
      <c r="E206" s="567"/>
      <c r="F206" s="567"/>
      <c r="G206" s="567"/>
      <c r="H206" s="567"/>
    </row>
    <row r="207" spans="2:8" s="248" customFormat="1">
      <c r="B207" s="567"/>
      <c r="C207" s="567"/>
      <c r="D207" s="567"/>
      <c r="E207" s="567"/>
      <c r="F207" s="567"/>
      <c r="G207" s="567"/>
      <c r="H207" s="567"/>
    </row>
    <row r="208" spans="2:8" s="248" customFormat="1">
      <c r="B208" s="567"/>
      <c r="C208" s="567"/>
      <c r="D208" s="567"/>
      <c r="E208" s="567"/>
      <c r="F208" s="567"/>
      <c r="G208" s="567"/>
      <c r="H208" s="567"/>
    </row>
    <row r="209" spans="2:8" s="248" customFormat="1">
      <c r="B209" s="567"/>
      <c r="C209" s="567"/>
      <c r="D209" s="567"/>
      <c r="E209" s="567"/>
      <c r="F209" s="567"/>
      <c r="G209" s="567"/>
      <c r="H209" s="567"/>
    </row>
    <row r="210" spans="2:8" s="248" customFormat="1">
      <c r="B210" s="567"/>
      <c r="C210" s="567"/>
      <c r="D210" s="567"/>
      <c r="E210" s="567"/>
      <c r="F210" s="567"/>
      <c r="G210" s="567"/>
      <c r="H210" s="567"/>
    </row>
    <row r="211" spans="2:8" s="248" customFormat="1">
      <c r="B211" s="567"/>
      <c r="C211" s="567"/>
      <c r="D211" s="567"/>
      <c r="E211" s="567"/>
      <c r="F211" s="567"/>
      <c r="G211" s="567"/>
      <c r="H211" s="567"/>
    </row>
    <row r="212" spans="2:8" s="248" customFormat="1">
      <c r="B212" s="567"/>
      <c r="C212" s="567"/>
      <c r="D212" s="567"/>
      <c r="E212" s="567"/>
      <c r="F212" s="567"/>
      <c r="G212" s="567"/>
      <c r="H212" s="567"/>
    </row>
    <row r="213" spans="2:8" s="248" customFormat="1">
      <c r="B213" s="567"/>
      <c r="C213" s="567"/>
      <c r="D213" s="567"/>
      <c r="E213" s="567"/>
      <c r="F213" s="567"/>
      <c r="G213" s="567"/>
      <c r="H213" s="567"/>
    </row>
    <row r="214" spans="2:8" s="248" customFormat="1">
      <c r="B214" s="567"/>
      <c r="C214" s="567"/>
      <c r="D214" s="567"/>
      <c r="E214" s="567"/>
      <c r="F214" s="567"/>
      <c r="G214" s="567"/>
      <c r="H214" s="567"/>
    </row>
    <row r="215" spans="2:8" s="248" customFormat="1">
      <c r="B215" s="567"/>
      <c r="C215" s="567"/>
      <c r="D215" s="567"/>
      <c r="E215" s="567"/>
      <c r="F215" s="567"/>
      <c r="G215" s="567"/>
      <c r="H215" s="567"/>
    </row>
    <row r="216" spans="2:8" s="248" customFormat="1">
      <c r="B216" s="567"/>
      <c r="C216" s="567"/>
      <c r="D216" s="567"/>
      <c r="E216" s="567"/>
      <c r="F216" s="567"/>
      <c r="G216" s="567"/>
      <c r="H216" s="567"/>
    </row>
    <row r="217" spans="2:8" s="248" customFormat="1">
      <c r="B217" s="567"/>
      <c r="C217" s="567"/>
      <c r="D217" s="567"/>
      <c r="E217" s="567"/>
      <c r="F217" s="567"/>
      <c r="G217" s="567"/>
      <c r="H217" s="567"/>
    </row>
    <row r="218" spans="2:8" s="248" customFormat="1">
      <c r="B218" s="567"/>
      <c r="C218" s="567"/>
      <c r="D218" s="567"/>
      <c r="E218" s="567"/>
      <c r="F218" s="567"/>
      <c r="G218" s="567"/>
      <c r="H218" s="567"/>
    </row>
    <row r="219" spans="2:8" s="248" customFormat="1">
      <c r="B219" s="567"/>
      <c r="C219" s="567"/>
      <c r="D219" s="567"/>
      <c r="E219" s="567"/>
      <c r="F219" s="567"/>
      <c r="G219" s="567"/>
      <c r="H219" s="567"/>
    </row>
    <row r="220" spans="2:8" s="248" customFormat="1">
      <c r="B220" s="567"/>
      <c r="C220" s="567"/>
      <c r="D220" s="567"/>
      <c r="E220" s="567"/>
      <c r="F220" s="567"/>
      <c r="G220" s="567"/>
      <c r="H220" s="567"/>
    </row>
    <row r="221" spans="2:8" s="248" customFormat="1">
      <c r="B221" s="567"/>
      <c r="C221" s="567"/>
      <c r="D221" s="567"/>
      <c r="E221" s="567"/>
      <c r="F221" s="567"/>
      <c r="G221" s="567"/>
      <c r="H221" s="567"/>
    </row>
    <row r="222" spans="2:8" s="248" customFormat="1">
      <c r="B222" s="567"/>
      <c r="C222" s="567"/>
      <c r="D222" s="567"/>
      <c r="E222" s="567"/>
      <c r="F222" s="567"/>
      <c r="G222" s="567"/>
      <c r="H222" s="567"/>
    </row>
    <row r="223" spans="2:8" s="248" customFormat="1">
      <c r="B223" s="567"/>
      <c r="C223" s="567"/>
      <c r="D223" s="567"/>
      <c r="E223" s="567"/>
      <c r="F223" s="567"/>
      <c r="G223" s="567"/>
      <c r="H223" s="567"/>
    </row>
    <row r="224" spans="2:8" s="248" customFormat="1">
      <c r="B224" s="567"/>
      <c r="C224" s="567"/>
      <c r="D224" s="567"/>
      <c r="E224" s="567"/>
      <c r="F224" s="567"/>
      <c r="G224" s="567"/>
      <c r="H224" s="567"/>
    </row>
    <row r="225" spans="2:8" s="248" customFormat="1">
      <c r="B225" s="567"/>
      <c r="C225" s="567"/>
      <c r="D225" s="567"/>
      <c r="E225" s="567"/>
      <c r="F225" s="567"/>
      <c r="G225" s="567"/>
      <c r="H225" s="567"/>
    </row>
    <row r="226" spans="2:8" s="248" customFormat="1">
      <c r="B226" s="567"/>
      <c r="C226" s="567"/>
      <c r="D226" s="567"/>
      <c r="E226" s="567"/>
      <c r="F226" s="567"/>
      <c r="G226" s="567"/>
      <c r="H226" s="567"/>
    </row>
    <row r="227" spans="2:8" s="248" customFormat="1">
      <c r="B227" s="567"/>
      <c r="C227" s="567"/>
      <c r="D227" s="567"/>
      <c r="E227" s="567"/>
      <c r="F227" s="567"/>
      <c r="G227" s="567"/>
      <c r="H227" s="567"/>
    </row>
    <row r="228" spans="2:8" s="248" customFormat="1">
      <c r="B228" s="567"/>
      <c r="C228" s="567"/>
      <c r="D228" s="567"/>
      <c r="E228" s="567"/>
      <c r="F228" s="567"/>
      <c r="G228" s="567"/>
      <c r="H228" s="567"/>
    </row>
    <row r="229" spans="2:8" s="248" customFormat="1">
      <c r="B229" s="567"/>
      <c r="C229" s="567"/>
      <c r="D229" s="567"/>
      <c r="E229" s="567"/>
      <c r="F229" s="567"/>
      <c r="G229" s="567"/>
      <c r="H229" s="567"/>
    </row>
    <row r="230" spans="2:8" s="248" customFormat="1">
      <c r="B230" s="567"/>
      <c r="C230" s="567"/>
      <c r="D230" s="567"/>
      <c r="E230" s="567"/>
      <c r="F230" s="567"/>
      <c r="G230" s="567"/>
      <c r="H230" s="567"/>
    </row>
    <row r="231" spans="2:8" s="248" customFormat="1">
      <c r="B231" s="567"/>
      <c r="C231" s="567"/>
      <c r="D231" s="567"/>
      <c r="E231" s="567"/>
      <c r="F231" s="567"/>
      <c r="G231" s="567"/>
      <c r="H231" s="567"/>
    </row>
    <row r="232" spans="2:8" s="248" customFormat="1">
      <c r="B232" s="567"/>
      <c r="C232" s="567"/>
      <c r="D232" s="567"/>
      <c r="E232" s="567"/>
      <c r="F232" s="567"/>
      <c r="G232" s="567"/>
      <c r="H232" s="567"/>
    </row>
    <row r="233" spans="2:8" s="248" customFormat="1">
      <c r="B233" s="567"/>
      <c r="C233" s="567"/>
      <c r="D233" s="567"/>
      <c r="E233" s="567"/>
      <c r="F233" s="567"/>
      <c r="G233" s="567"/>
      <c r="H233" s="567"/>
    </row>
    <row r="234" spans="2:8" s="248" customFormat="1">
      <c r="B234" s="567"/>
      <c r="C234" s="567"/>
      <c r="D234" s="567"/>
      <c r="E234" s="567"/>
      <c r="F234" s="567"/>
      <c r="G234" s="567"/>
      <c r="H234" s="567"/>
    </row>
    <row r="235" spans="2:8" s="248" customFormat="1">
      <c r="B235" s="567"/>
      <c r="C235" s="567"/>
      <c r="D235" s="567"/>
      <c r="E235" s="567"/>
      <c r="F235" s="567"/>
      <c r="G235" s="567"/>
      <c r="H235" s="567"/>
    </row>
    <row r="236" spans="2:8" s="248" customFormat="1">
      <c r="B236" s="567"/>
      <c r="C236" s="567"/>
      <c r="D236" s="567"/>
      <c r="E236" s="567"/>
      <c r="F236" s="567"/>
      <c r="G236" s="567"/>
      <c r="H236" s="567"/>
    </row>
    <row r="237" spans="2:8" s="248" customFormat="1">
      <c r="B237" s="567"/>
      <c r="C237" s="567"/>
      <c r="D237" s="567"/>
      <c r="E237" s="567"/>
      <c r="F237" s="567"/>
      <c r="G237" s="567"/>
      <c r="H237" s="567"/>
    </row>
    <row r="238" spans="2:8" s="248" customFormat="1">
      <c r="B238" s="567"/>
      <c r="C238" s="567"/>
      <c r="D238" s="567"/>
      <c r="E238" s="567"/>
      <c r="F238" s="567"/>
      <c r="G238" s="567"/>
      <c r="H238" s="567"/>
    </row>
    <row r="239" spans="2:8" s="248" customFormat="1">
      <c r="B239" s="567"/>
      <c r="C239" s="567"/>
      <c r="D239" s="567"/>
      <c r="E239" s="567"/>
      <c r="F239" s="567"/>
      <c r="G239" s="567"/>
      <c r="H239" s="567"/>
    </row>
    <row r="240" spans="2:8" s="248" customFormat="1">
      <c r="B240" s="567"/>
      <c r="C240" s="567"/>
      <c r="D240" s="567"/>
      <c r="E240" s="567"/>
      <c r="F240" s="567"/>
      <c r="G240" s="567"/>
      <c r="H240" s="567"/>
    </row>
    <row r="241" spans="2:8" s="248" customFormat="1">
      <c r="B241" s="567"/>
      <c r="C241" s="567"/>
      <c r="D241" s="567"/>
      <c r="E241" s="567"/>
      <c r="F241" s="567"/>
      <c r="G241" s="567"/>
      <c r="H241" s="567"/>
    </row>
    <row r="242" spans="2:8" s="248" customFormat="1">
      <c r="B242" s="567"/>
      <c r="C242" s="567"/>
      <c r="D242" s="567"/>
      <c r="E242" s="567"/>
      <c r="F242" s="567"/>
      <c r="G242" s="567"/>
      <c r="H242" s="567"/>
    </row>
    <row r="243" spans="2:8" s="248" customFormat="1">
      <c r="B243" s="567"/>
      <c r="C243" s="567"/>
      <c r="D243" s="567"/>
      <c r="E243" s="567"/>
      <c r="F243" s="567"/>
      <c r="G243" s="567"/>
      <c r="H243" s="567"/>
    </row>
    <row r="244" spans="2:8" s="248" customFormat="1">
      <c r="B244" s="567"/>
      <c r="C244" s="567"/>
      <c r="D244" s="567"/>
      <c r="E244" s="567"/>
      <c r="F244" s="567"/>
      <c r="G244" s="567"/>
      <c r="H244" s="567"/>
    </row>
    <row r="245" spans="2:8" s="248" customFormat="1">
      <c r="B245" s="567"/>
      <c r="C245" s="567"/>
      <c r="D245" s="567"/>
      <c r="E245" s="567"/>
      <c r="F245" s="567"/>
      <c r="G245" s="567"/>
      <c r="H245" s="567"/>
    </row>
    <row r="246" spans="2:8" s="248" customFormat="1">
      <c r="B246" s="567"/>
      <c r="C246" s="567"/>
      <c r="D246" s="567"/>
      <c r="E246" s="567"/>
      <c r="F246" s="567"/>
      <c r="G246" s="567"/>
      <c r="H246" s="567"/>
    </row>
    <row r="247" spans="2:8" s="248" customFormat="1">
      <c r="B247" s="567"/>
      <c r="C247" s="567"/>
      <c r="D247" s="567"/>
      <c r="E247" s="567"/>
      <c r="F247" s="567"/>
      <c r="G247" s="567"/>
      <c r="H247" s="567"/>
    </row>
    <row r="248" spans="2:8" s="248" customFormat="1">
      <c r="B248" s="567"/>
      <c r="C248" s="567"/>
      <c r="D248" s="567"/>
      <c r="E248" s="567"/>
      <c r="F248" s="567"/>
      <c r="G248" s="567"/>
      <c r="H248" s="567"/>
    </row>
    <row r="249" spans="2:8" s="248" customFormat="1">
      <c r="B249" s="567"/>
      <c r="C249" s="567"/>
      <c r="D249" s="567"/>
      <c r="E249" s="567"/>
      <c r="F249" s="567"/>
      <c r="G249" s="567"/>
      <c r="H249" s="567"/>
    </row>
    <row r="250" spans="2:8" s="248" customFormat="1">
      <c r="B250" s="567"/>
      <c r="C250" s="567"/>
      <c r="D250" s="567"/>
      <c r="E250" s="567"/>
      <c r="F250" s="567"/>
      <c r="G250" s="567"/>
      <c r="H250" s="567"/>
    </row>
    <row r="251" spans="2:8" s="248" customFormat="1">
      <c r="B251" s="567"/>
      <c r="C251" s="567"/>
      <c r="D251" s="567"/>
      <c r="E251" s="567"/>
      <c r="F251" s="567"/>
      <c r="G251" s="567"/>
      <c r="H251" s="567"/>
    </row>
    <row r="252" spans="2:8" s="248" customFormat="1">
      <c r="B252" s="567"/>
      <c r="C252" s="567"/>
      <c r="D252" s="567"/>
      <c r="E252" s="567"/>
      <c r="F252" s="567"/>
      <c r="G252" s="567"/>
      <c r="H252" s="567"/>
    </row>
    <row r="253" spans="2:8" s="248" customFormat="1">
      <c r="B253" s="567"/>
      <c r="C253" s="567"/>
      <c r="D253" s="567"/>
      <c r="E253" s="567"/>
      <c r="F253" s="567"/>
      <c r="G253" s="567"/>
      <c r="H253" s="567"/>
    </row>
    <row r="254" spans="2:8" s="248" customFormat="1">
      <c r="B254" s="567"/>
      <c r="C254" s="567"/>
      <c r="D254" s="567"/>
      <c r="E254" s="567"/>
      <c r="F254" s="567"/>
      <c r="G254" s="567"/>
      <c r="H254" s="567"/>
    </row>
    <row r="255" spans="2:8" s="248" customFormat="1">
      <c r="B255" s="567"/>
      <c r="C255" s="567"/>
      <c r="D255" s="567"/>
      <c r="E255" s="567"/>
      <c r="F255" s="567"/>
      <c r="G255" s="567"/>
      <c r="H255" s="567"/>
    </row>
    <row r="256" spans="2:8" s="248" customFormat="1">
      <c r="B256" s="567"/>
      <c r="C256" s="567"/>
      <c r="D256" s="567"/>
      <c r="E256" s="567"/>
      <c r="F256" s="567"/>
      <c r="G256" s="567"/>
      <c r="H256" s="567"/>
    </row>
    <row r="257" spans="2:8" s="248" customFormat="1">
      <c r="B257" s="567"/>
      <c r="C257" s="567"/>
      <c r="D257" s="567"/>
      <c r="E257" s="567"/>
      <c r="F257" s="567"/>
      <c r="G257" s="567"/>
      <c r="H257" s="567"/>
    </row>
    <row r="258" spans="2:8" s="248" customFormat="1">
      <c r="B258" s="567"/>
      <c r="C258" s="567"/>
      <c r="D258" s="567"/>
      <c r="E258" s="567"/>
      <c r="F258" s="567"/>
      <c r="G258" s="567"/>
      <c r="H258" s="567"/>
    </row>
    <row r="259" spans="2:8" s="248" customFormat="1">
      <c r="B259" s="567"/>
      <c r="C259" s="567"/>
      <c r="D259" s="567"/>
      <c r="E259" s="567"/>
      <c r="F259" s="567"/>
      <c r="G259" s="567"/>
      <c r="H259" s="567"/>
    </row>
    <row r="260" spans="2:8" s="248" customFormat="1">
      <c r="B260" s="567"/>
      <c r="C260" s="567"/>
      <c r="D260" s="567"/>
      <c r="E260" s="567"/>
      <c r="F260" s="567"/>
      <c r="G260" s="567"/>
      <c r="H260" s="567"/>
    </row>
    <row r="261" spans="2:8" s="248" customFormat="1">
      <c r="B261" s="567"/>
      <c r="C261" s="567"/>
      <c r="D261" s="567"/>
      <c r="E261" s="567"/>
      <c r="F261" s="567"/>
      <c r="G261" s="567"/>
      <c r="H261" s="567"/>
    </row>
    <row r="262" spans="2:8" s="248" customFormat="1">
      <c r="B262" s="567"/>
      <c r="C262" s="567"/>
      <c r="D262" s="567"/>
      <c r="E262" s="567"/>
      <c r="F262" s="567"/>
      <c r="G262" s="567"/>
      <c r="H262" s="567"/>
    </row>
    <row r="263" spans="2:8" s="248" customFormat="1">
      <c r="B263" s="567"/>
      <c r="C263" s="567"/>
      <c r="D263" s="567"/>
      <c r="E263" s="567"/>
      <c r="F263" s="567"/>
      <c r="G263" s="567"/>
      <c r="H263" s="567"/>
    </row>
    <row r="264" spans="2:8" s="248" customFormat="1">
      <c r="B264" s="567"/>
      <c r="C264" s="567"/>
      <c r="D264" s="567"/>
      <c r="E264" s="567"/>
      <c r="F264" s="567"/>
      <c r="G264" s="567"/>
      <c r="H264" s="567"/>
    </row>
    <row r="265" spans="2:8" s="248" customFormat="1">
      <c r="B265" s="567"/>
      <c r="C265" s="567"/>
      <c r="D265" s="567"/>
      <c r="E265" s="567"/>
      <c r="F265" s="567"/>
      <c r="G265" s="567"/>
      <c r="H265" s="567"/>
    </row>
    <row r="266" spans="2:8" s="248" customFormat="1">
      <c r="B266" s="567"/>
      <c r="C266" s="567"/>
      <c r="D266" s="567"/>
      <c r="E266" s="567"/>
      <c r="F266" s="567"/>
      <c r="G266" s="567"/>
      <c r="H266" s="567"/>
    </row>
    <row r="267" spans="2:8" s="248" customFormat="1">
      <c r="B267" s="567"/>
      <c r="C267" s="567"/>
      <c r="D267" s="567"/>
      <c r="E267" s="567"/>
      <c r="F267" s="567"/>
      <c r="G267" s="567"/>
      <c r="H267" s="567"/>
    </row>
    <row r="268" spans="2:8" s="248" customFormat="1">
      <c r="B268" s="567"/>
      <c r="C268" s="567"/>
      <c r="D268" s="567"/>
      <c r="E268" s="567"/>
      <c r="F268" s="567"/>
      <c r="G268" s="567"/>
      <c r="H268" s="567"/>
    </row>
    <row r="269" spans="2:8" s="248" customFormat="1">
      <c r="B269" s="567"/>
      <c r="C269" s="567"/>
      <c r="D269" s="567"/>
      <c r="E269" s="567"/>
      <c r="F269" s="567"/>
      <c r="G269" s="567"/>
      <c r="H269" s="567"/>
    </row>
    <row r="270" spans="2:8" s="248" customFormat="1">
      <c r="B270" s="567"/>
      <c r="C270" s="567"/>
      <c r="D270" s="567"/>
      <c r="E270" s="567"/>
      <c r="F270" s="567"/>
      <c r="G270" s="567"/>
      <c r="H270" s="567"/>
    </row>
    <row r="271" spans="2:8" s="248" customFormat="1">
      <c r="B271" s="567"/>
      <c r="C271" s="567"/>
      <c r="D271" s="567"/>
      <c r="E271" s="567"/>
      <c r="F271" s="567"/>
      <c r="G271" s="567"/>
      <c r="H271" s="567"/>
    </row>
  </sheetData>
  <mergeCells count="2">
    <mergeCell ref="B5:D5"/>
    <mergeCell ref="E5:H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Normal="100" workbookViewId="0"/>
  </sheetViews>
  <sheetFormatPr baseColWidth="10" defaultColWidth="11.42578125" defaultRowHeight="12.75"/>
  <cols>
    <col min="1" max="1" width="14.140625" style="343" customWidth="1"/>
    <col min="2" max="4" width="17.42578125" style="343" customWidth="1"/>
    <col min="5" max="5" width="11.42578125" style="343"/>
    <col min="6" max="6" width="24.140625" style="343" customWidth="1"/>
    <col min="7" max="7" width="18.7109375" style="343" customWidth="1"/>
    <col min="8" max="8" width="14.85546875" style="343" customWidth="1"/>
    <col min="9" max="16384" width="11.42578125" style="343"/>
  </cols>
  <sheetData>
    <row r="1" spans="1:8">
      <c r="A1" s="400" t="s">
        <v>507</v>
      </c>
      <c r="B1" s="476"/>
      <c r="C1" s="476"/>
      <c r="D1" s="477"/>
      <c r="E1" s="453"/>
      <c r="F1" s="452"/>
      <c r="G1" s="454"/>
      <c r="H1" s="454"/>
    </row>
    <row r="2" spans="1:8" ht="15.75">
      <c r="A2" s="643" t="s">
        <v>508</v>
      </c>
      <c r="B2" s="643"/>
      <c r="C2" s="643"/>
      <c r="D2" s="643"/>
      <c r="E2" s="453"/>
      <c r="F2" s="452"/>
      <c r="G2" s="454"/>
      <c r="H2" s="454"/>
    </row>
    <row r="3" spans="1:8">
      <c r="A3" s="455"/>
      <c r="B3" s="455"/>
      <c r="C3" s="455"/>
      <c r="D3" s="455"/>
      <c r="E3" s="453"/>
      <c r="F3" s="452"/>
      <c r="G3" s="454"/>
      <c r="H3" s="454"/>
    </row>
    <row r="4" spans="1:8" ht="15" customHeight="1">
      <c r="A4" s="647" t="s">
        <v>509</v>
      </c>
      <c r="B4" s="647"/>
      <c r="C4" s="647"/>
      <c r="D4" s="647"/>
      <c r="F4" s="647" t="s">
        <v>510</v>
      </c>
      <c r="G4" s="647"/>
      <c r="H4" s="647"/>
    </row>
    <row r="5" spans="1:8">
      <c r="A5" s="456" t="s">
        <v>343</v>
      </c>
      <c r="B5" s="456" t="s">
        <v>500</v>
      </c>
      <c r="C5" s="456" t="s">
        <v>501</v>
      </c>
      <c r="D5" s="456" t="s">
        <v>56</v>
      </c>
      <c r="F5" s="457" t="s">
        <v>502</v>
      </c>
      <c r="G5" s="458" t="s">
        <v>503</v>
      </c>
      <c r="H5" s="458" t="s">
        <v>490</v>
      </c>
    </row>
    <row r="6" spans="1:8">
      <c r="A6" s="459">
        <v>2006</v>
      </c>
      <c r="B6" s="460">
        <v>40633</v>
      </c>
      <c r="C6" s="460">
        <v>67860</v>
      </c>
      <c r="D6" s="460">
        <v>108493</v>
      </c>
      <c r="F6" s="343" t="s">
        <v>35</v>
      </c>
      <c r="G6" s="461">
        <v>36528</v>
      </c>
      <c r="H6" s="148">
        <f t="shared" ref="H6:H28" si="0">G6/$G$32</f>
        <v>0.17973016857083812</v>
      </c>
    </row>
    <row r="7" spans="1:8">
      <c r="A7" s="459">
        <v>2007</v>
      </c>
      <c r="B7" s="460">
        <v>54613</v>
      </c>
      <c r="C7" s="460">
        <v>80368</v>
      </c>
      <c r="D7" s="460">
        <v>134981</v>
      </c>
      <c r="F7" s="343" t="s">
        <v>180</v>
      </c>
      <c r="G7" s="461">
        <v>18102</v>
      </c>
      <c r="H7" s="148">
        <f t="shared" si="0"/>
        <v>8.9067989253978089E-2</v>
      </c>
    </row>
    <row r="8" spans="1:8">
      <c r="A8" s="459">
        <v>2008</v>
      </c>
      <c r="B8" s="460">
        <v>60783</v>
      </c>
      <c r="C8" s="460">
        <v>66243</v>
      </c>
      <c r="D8" s="460">
        <v>127026</v>
      </c>
      <c r="F8" s="343" t="s">
        <v>45</v>
      </c>
      <c r="G8" s="461">
        <v>17363</v>
      </c>
      <c r="H8" s="148">
        <f t="shared" si="0"/>
        <v>8.5431858215491194E-2</v>
      </c>
    </row>
    <row r="9" spans="1:8">
      <c r="A9" s="459">
        <v>2009</v>
      </c>
      <c r="B9" s="460">
        <v>58987</v>
      </c>
      <c r="C9" s="460">
        <v>67096</v>
      </c>
      <c r="D9" s="460">
        <v>126083</v>
      </c>
      <c r="F9" s="343" t="s">
        <v>41</v>
      </c>
      <c r="G9" s="461">
        <v>16344</v>
      </c>
      <c r="H9" s="148">
        <f t="shared" si="0"/>
        <v>8.0418032060933481E-2</v>
      </c>
    </row>
    <row r="10" spans="1:8">
      <c r="A10" s="459">
        <v>2010</v>
      </c>
      <c r="B10" s="460">
        <v>67575</v>
      </c>
      <c r="C10" s="460">
        <v>97956</v>
      </c>
      <c r="D10" s="460">
        <v>165531</v>
      </c>
      <c r="F10" s="343" t="s">
        <v>42</v>
      </c>
      <c r="G10" s="461">
        <v>16209</v>
      </c>
      <c r="H10" s="148">
        <f t="shared" si="0"/>
        <v>7.9753786201399349E-2</v>
      </c>
    </row>
    <row r="11" spans="1:8">
      <c r="A11" s="459">
        <v>2011</v>
      </c>
      <c r="B11" s="460">
        <v>61263</v>
      </c>
      <c r="C11" s="460">
        <v>111882</v>
      </c>
      <c r="D11" s="460">
        <v>173145</v>
      </c>
      <c r="F11" s="343" t="s">
        <v>179</v>
      </c>
      <c r="G11" s="461">
        <v>15301</v>
      </c>
      <c r="H11" s="148">
        <f t="shared" si="0"/>
        <v>7.5286117753569706E-2</v>
      </c>
    </row>
    <row r="12" spans="1:8">
      <c r="A12" s="459">
        <v>2012</v>
      </c>
      <c r="B12" s="460">
        <v>68330</v>
      </c>
      <c r="C12" s="460">
        <v>139441</v>
      </c>
      <c r="D12" s="460">
        <v>207771</v>
      </c>
      <c r="F12" s="343" t="s">
        <v>39</v>
      </c>
      <c r="G12" s="461">
        <v>14013</v>
      </c>
      <c r="H12" s="148">
        <f t="shared" si="0"/>
        <v>6.8948720219643961E-2</v>
      </c>
    </row>
    <row r="13" spans="1:8">
      <c r="A13" s="459">
        <v>2013</v>
      </c>
      <c r="B13" s="460">
        <v>67949</v>
      </c>
      <c r="C13" s="460">
        <v>140433</v>
      </c>
      <c r="D13" s="460">
        <v>208382</v>
      </c>
      <c r="F13" s="343" t="s">
        <v>178</v>
      </c>
      <c r="G13" s="461">
        <v>9901</v>
      </c>
      <c r="H13" s="148">
        <f t="shared" si="0"/>
        <v>4.8716283372204017E-2</v>
      </c>
    </row>
    <row r="14" spans="1:8">
      <c r="A14" s="459">
        <v>2014</v>
      </c>
      <c r="B14" s="460">
        <v>63109.25</v>
      </c>
      <c r="C14" s="460">
        <v>132252</v>
      </c>
      <c r="D14" s="460">
        <v>195361.33333333334</v>
      </c>
      <c r="F14" s="343" t="s">
        <v>38</v>
      </c>
      <c r="G14" s="461">
        <v>8916</v>
      </c>
      <c r="H14" s="148">
        <f t="shared" si="0"/>
        <v>4.3869748767454905E-2</v>
      </c>
    </row>
    <row r="15" spans="1:8">
      <c r="A15" s="459">
        <v>2015</v>
      </c>
      <c r="B15" s="460">
        <v>62729.454545454544</v>
      </c>
      <c r="C15" s="460">
        <v>132975.36363636365</v>
      </c>
      <c r="D15" s="460">
        <v>195704.81818181818</v>
      </c>
      <c r="F15" s="343" t="s">
        <v>40</v>
      </c>
      <c r="G15" s="461">
        <v>8745</v>
      </c>
      <c r="H15" s="148">
        <f t="shared" si="0"/>
        <v>4.302837067871166E-2</v>
      </c>
    </row>
    <row r="16" spans="1:8">
      <c r="A16" s="459">
        <v>2016</v>
      </c>
      <c r="B16" s="460">
        <v>61873</v>
      </c>
      <c r="C16" s="460">
        <v>112253.41666666667</v>
      </c>
      <c r="D16" s="460">
        <v>174126.41666666666</v>
      </c>
      <c r="F16" s="343" t="s">
        <v>36</v>
      </c>
      <c r="G16" s="461">
        <v>8309</v>
      </c>
      <c r="H16" s="148">
        <f t="shared" si="0"/>
        <v>4.0883102569401392E-2</v>
      </c>
    </row>
    <row r="17" spans="1:8">
      <c r="E17" s="462"/>
      <c r="F17" s="343" t="s">
        <v>37</v>
      </c>
      <c r="G17" s="461">
        <v>7798</v>
      </c>
      <c r="H17" s="148">
        <f t="shared" si="0"/>
        <v>3.836880898257216E-2</v>
      </c>
    </row>
    <row r="18" spans="1:8">
      <c r="A18" s="375">
        <v>2017</v>
      </c>
      <c r="B18" s="566">
        <v>62909.555555555555</v>
      </c>
      <c r="C18" s="566">
        <v>120708.11111111111</v>
      </c>
      <c r="D18" s="566">
        <v>183617.66666666666</v>
      </c>
      <c r="E18" s="462"/>
      <c r="F18" s="343" t="s">
        <v>46</v>
      </c>
      <c r="G18" s="461">
        <v>7558</v>
      </c>
      <c r="H18" s="148">
        <f t="shared" si="0"/>
        <v>3.7187927454511459E-2</v>
      </c>
    </row>
    <row r="19" spans="1:8">
      <c r="A19" s="459" t="s">
        <v>504</v>
      </c>
      <c r="B19" s="460">
        <v>60771</v>
      </c>
      <c r="C19" s="460">
        <v>115697</v>
      </c>
      <c r="D19" s="460">
        <v>176468</v>
      </c>
      <c r="E19" s="462"/>
      <c r="F19" s="343" t="s">
        <v>44</v>
      </c>
      <c r="G19" s="461">
        <v>6020</v>
      </c>
      <c r="H19" s="148">
        <f t="shared" si="0"/>
        <v>2.962044499552249E-2</v>
      </c>
    </row>
    <row r="20" spans="1:8">
      <c r="A20" s="459" t="s">
        <v>298</v>
      </c>
      <c r="B20" s="460">
        <v>61125</v>
      </c>
      <c r="C20" s="460">
        <v>115482</v>
      </c>
      <c r="D20" s="460">
        <v>176607</v>
      </c>
      <c r="F20" s="343" t="s">
        <v>43</v>
      </c>
      <c r="G20" s="461">
        <v>5698</v>
      </c>
      <c r="H20" s="148">
        <f t="shared" si="0"/>
        <v>2.8036095612041054E-2</v>
      </c>
    </row>
    <row r="21" spans="1:8">
      <c r="A21" s="459" t="s">
        <v>299</v>
      </c>
      <c r="B21" s="460">
        <v>61098</v>
      </c>
      <c r="C21" s="460">
        <v>112690</v>
      </c>
      <c r="D21" s="460">
        <v>173788</v>
      </c>
      <c r="F21" s="343" t="s">
        <v>181</v>
      </c>
      <c r="G21" s="461">
        <v>2551</v>
      </c>
      <c r="H21" s="148">
        <f t="shared" si="0"/>
        <v>1.2551786575345163E-2</v>
      </c>
    </row>
    <row r="22" spans="1:8">
      <c r="A22" s="459" t="s">
        <v>240</v>
      </c>
      <c r="B22" s="460">
        <v>61125</v>
      </c>
      <c r="C22" s="460">
        <v>115482</v>
      </c>
      <c r="D22" s="460">
        <v>176607</v>
      </c>
      <c r="F22" s="343" t="s">
        <v>164</v>
      </c>
      <c r="G22" s="461">
        <v>2486</v>
      </c>
      <c r="H22" s="148">
        <f t="shared" si="0"/>
        <v>1.2231964494828723E-2</v>
      </c>
    </row>
    <row r="23" spans="1:8" ht="15.75" customHeight="1">
      <c r="A23" s="459" t="s">
        <v>241</v>
      </c>
      <c r="B23" s="460">
        <v>60983</v>
      </c>
      <c r="C23" s="460">
        <v>118772</v>
      </c>
      <c r="D23" s="460">
        <v>179755</v>
      </c>
      <c r="F23" s="343" t="s">
        <v>29</v>
      </c>
      <c r="G23" s="461">
        <v>807</v>
      </c>
      <c r="H23" s="148">
        <f t="shared" si="0"/>
        <v>3.9707141381040943E-3</v>
      </c>
    </row>
    <row r="24" spans="1:8">
      <c r="A24" s="459" t="s">
        <v>242</v>
      </c>
      <c r="B24" s="460">
        <v>61395</v>
      </c>
      <c r="C24" s="460">
        <v>123199</v>
      </c>
      <c r="D24" s="460">
        <v>184594</v>
      </c>
      <c r="F24" s="343" t="s">
        <v>393</v>
      </c>
      <c r="G24" s="461">
        <v>358</v>
      </c>
      <c r="H24" s="148">
        <f t="shared" si="0"/>
        <v>1.7614816126905401E-3</v>
      </c>
    </row>
    <row r="25" spans="1:8">
      <c r="A25" s="459" t="s">
        <v>243</v>
      </c>
      <c r="B25" s="460">
        <v>63285</v>
      </c>
      <c r="C25" s="460">
        <v>121983</v>
      </c>
      <c r="D25" s="460">
        <v>185268</v>
      </c>
      <c r="F25" s="343" t="s">
        <v>392</v>
      </c>
      <c r="G25" s="461">
        <v>126</v>
      </c>
      <c r="H25" s="148">
        <f t="shared" si="0"/>
        <v>6.1996280223186606E-4</v>
      </c>
    </row>
    <row r="26" spans="1:8">
      <c r="A26" s="459" t="s">
        <v>244</v>
      </c>
      <c r="B26" s="460">
        <v>69540</v>
      </c>
      <c r="C26" s="460">
        <v>126694</v>
      </c>
      <c r="D26" s="460">
        <v>196234</v>
      </c>
      <c r="F26" s="343" t="s">
        <v>505</v>
      </c>
      <c r="G26" s="461">
        <v>85</v>
      </c>
      <c r="H26" s="148">
        <f t="shared" si="0"/>
        <v>4.1822887452149697E-4</v>
      </c>
    </row>
    <row r="27" spans="1:8">
      <c r="A27" s="459" t="s">
        <v>194</v>
      </c>
      <c r="B27" s="460">
        <v>66864</v>
      </c>
      <c r="C27" s="460">
        <v>136374</v>
      </c>
      <c r="D27" s="460">
        <v>203238</v>
      </c>
      <c r="E27" s="463"/>
      <c r="F27" s="343" t="s">
        <v>394</v>
      </c>
      <c r="G27" s="461">
        <v>10</v>
      </c>
      <c r="H27" s="464">
        <f t="shared" si="0"/>
        <v>4.9203397002529053E-5</v>
      </c>
    </row>
    <row r="28" spans="1:8">
      <c r="F28" s="343" t="s">
        <v>395</v>
      </c>
      <c r="G28" s="461">
        <v>10</v>
      </c>
      <c r="H28" s="464">
        <f t="shared" si="0"/>
        <v>4.9203397002529053E-5</v>
      </c>
    </row>
    <row r="29" spans="1:8">
      <c r="A29" s="647" t="s">
        <v>511</v>
      </c>
      <c r="B29" s="647"/>
      <c r="C29" s="647"/>
      <c r="D29" s="647"/>
    </row>
    <row r="30" spans="1:8">
      <c r="A30" s="459">
        <v>2016</v>
      </c>
      <c r="B30" s="460">
        <v>62592</v>
      </c>
      <c r="C30" s="460">
        <v>142964</v>
      </c>
      <c r="D30" s="460">
        <v>205556</v>
      </c>
    </row>
    <row r="31" spans="1:8">
      <c r="A31" s="459">
        <v>2017</v>
      </c>
      <c r="B31" s="460">
        <v>66864</v>
      </c>
      <c r="C31" s="460">
        <v>136374</v>
      </c>
      <c r="D31" s="460">
        <v>203238</v>
      </c>
    </row>
    <row r="32" spans="1:8">
      <c r="A32" s="465" t="s">
        <v>345</v>
      </c>
      <c r="B32" s="466">
        <f>B31/B30-1</f>
        <v>6.8251533742331283E-2</v>
      </c>
      <c r="C32" s="466">
        <f>C31/C30-1</f>
        <v>-4.6095520550628155E-2</v>
      </c>
      <c r="D32" s="466">
        <f>D31/D30-1</f>
        <v>-1.127673237463267E-2</v>
      </c>
      <c r="E32" s="467"/>
      <c r="F32" s="388" t="s">
        <v>56</v>
      </c>
      <c r="G32" s="468">
        <f>SUM(G6:G28)</f>
        <v>203238</v>
      </c>
      <c r="H32" s="469">
        <f>100%</f>
        <v>1</v>
      </c>
    </row>
    <row r="36" spans="1:8" ht="30.75" customHeight="1">
      <c r="A36" s="648" t="s">
        <v>506</v>
      </c>
      <c r="B36" s="648"/>
      <c r="C36" s="648"/>
      <c r="D36" s="648"/>
      <c r="E36" s="648"/>
      <c r="F36" s="648"/>
      <c r="G36" s="648"/>
      <c r="H36" s="648"/>
    </row>
    <row r="54" spans="1:14">
      <c r="A54" s="452"/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</row>
    <row r="55" spans="1:14">
      <c r="A55" s="644" t="s">
        <v>537</v>
      </c>
      <c r="B55" s="644"/>
      <c r="C55" s="644"/>
      <c r="D55" s="644"/>
      <c r="E55" s="644"/>
      <c r="F55" s="644"/>
      <c r="G55" s="644"/>
      <c r="H55" s="644"/>
      <c r="I55" s="644"/>
      <c r="J55" s="644"/>
      <c r="K55" s="644"/>
      <c r="L55" s="644"/>
      <c r="M55" s="644"/>
      <c r="N55" s="644"/>
    </row>
    <row r="56" spans="1:14">
      <c r="A56" s="645"/>
      <c r="B56" s="646"/>
      <c r="C56" s="646"/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</row>
    <row r="57" spans="1:14" ht="12.75" customHeight="1">
      <c r="A57" s="471" t="s">
        <v>512</v>
      </c>
      <c r="B57" s="471" t="s">
        <v>513</v>
      </c>
      <c r="C57" s="471" t="s">
        <v>514</v>
      </c>
      <c r="D57" s="471" t="s">
        <v>515</v>
      </c>
      <c r="E57" s="471" t="s">
        <v>516</v>
      </c>
      <c r="F57" s="471" t="s">
        <v>517</v>
      </c>
      <c r="G57" s="471" t="s">
        <v>518</v>
      </c>
      <c r="H57" s="471" t="s">
        <v>519</v>
      </c>
      <c r="I57" s="471" t="s">
        <v>520</v>
      </c>
      <c r="J57" s="471" t="s">
        <v>521</v>
      </c>
      <c r="K57" s="471" t="s">
        <v>522</v>
      </c>
      <c r="L57" s="471" t="s">
        <v>523</v>
      </c>
      <c r="M57" s="471" t="s">
        <v>524</v>
      </c>
      <c r="N57" s="471" t="s">
        <v>386</v>
      </c>
    </row>
    <row r="58" spans="1:14">
      <c r="A58" s="472" t="s">
        <v>525</v>
      </c>
      <c r="B58" s="473">
        <v>6</v>
      </c>
      <c r="C58" s="473">
        <v>4</v>
      </c>
      <c r="D58" s="473">
        <v>2</v>
      </c>
      <c r="E58" s="473">
        <v>3</v>
      </c>
      <c r="F58" s="473">
        <v>3</v>
      </c>
      <c r="G58" s="473">
        <v>6</v>
      </c>
      <c r="H58" s="473">
        <v>8</v>
      </c>
      <c r="I58" s="473">
        <v>0</v>
      </c>
      <c r="J58" s="473">
        <v>0</v>
      </c>
      <c r="K58" s="473">
        <v>7</v>
      </c>
      <c r="L58" s="473">
        <v>8</v>
      </c>
      <c r="M58" s="473">
        <v>7</v>
      </c>
      <c r="N58" s="473">
        <v>54</v>
      </c>
    </row>
    <row r="59" spans="1:14">
      <c r="A59" s="472" t="s">
        <v>526</v>
      </c>
      <c r="B59" s="473">
        <v>2</v>
      </c>
      <c r="C59" s="473">
        <v>9</v>
      </c>
      <c r="D59" s="473">
        <v>5</v>
      </c>
      <c r="E59" s="473">
        <v>5</v>
      </c>
      <c r="F59" s="473">
        <v>8</v>
      </c>
      <c r="G59" s="473">
        <v>3</v>
      </c>
      <c r="H59" s="473">
        <v>8</v>
      </c>
      <c r="I59" s="473">
        <v>8</v>
      </c>
      <c r="J59" s="473">
        <v>4</v>
      </c>
      <c r="K59" s="473">
        <v>5</v>
      </c>
      <c r="L59" s="473">
        <v>4</v>
      </c>
      <c r="M59" s="473">
        <v>5</v>
      </c>
      <c r="N59" s="473">
        <v>66</v>
      </c>
    </row>
    <row r="60" spans="1:14">
      <c r="A60" s="472" t="s">
        <v>527</v>
      </c>
      <c r="B60" s="473">
        <v>20</v>
      </c>
      <c r="C60" s="473">
        <v>2</v>
      </c>
      <c r="D60" s="473">
        <v>4</v>
      </c>
      <c r="E60" s="473">
        <v>6</v>
      </c>
      <c r="F60" s="473">
        <v>5</v>
      </c>
      <c r="G60" s="473">
        <v>5</v>
      </c>
      <c r="H60" s="473">
        <v>4</v>
      </c>
      <c r="I60" s="473">
        <v>6</v>
      </c>
      <c r="J60" s="473">
        <v>4</v>
      </c>
      <c r="K60" s="473">
        <v>8</v>
      </c>
      <c r="L60" s="473">
        <v>8</v>
      </c>
      <c r="M60" s="473">
        <v>1</v>
      </c>
      <c r="N60" s="473">
        <v>73</v>
      </c>
    </row>
    <row r="61" spans="1:14">
      <c r="A61" s="472" t="s">
        <v>528</v>
      </c>
      <c r="B61" s="473">
        <v>4</v>
      </c>
      <c r="C61" s="473">
        <v>8</v>
      </c>
      <c r="D61" s="473">
        <v>5</v>
      </c>
      <c r="E61" s="473">
        <v>7</v>
      </c>
      <c r="F61" s="473">
        <v>5</v>
      </c>
      <c r="G61" s="473">
        <v>3</v>
      </c>
      <c r="H61" s="473">
        <v>4</v>
      </c>
      <c r="I61" s="473">
        <v>5</v>
      </c>
      <c r="J61" s="473">
        <v>3</v>
      </c>
      <c r="K61" s="473">
        <v>3</v>
      </c>
      <c r="L61" s="473">
        <v>4</v>
      </c>
      <c r="M61" s="473">
        <v>3</v>
      </c>
      <c r="N61" s="473">
        <v>54</v>
      </c>
    </row>
    <row r="62" spans="1:14">
      <c r="A62" s="472" t="s">
        <v>529</v>
      </c>
      <c r="B62" s="473">
        <v>2</v>
      </c>
      <c r="C62" s="473">
        <v>9</v>
      </c>
      <c r="D62" s="473">
        <v>8</v>
      </c>
      <c r="E62" s="473">
        <v>5</v>
      </c>
      <c r="F62" s="473">
        <v>2</v>
      </c>
      <c r="G62" s="473">
        <v>9</v>
      </c>
      <c r="H62" s="473">
        <v>1</v>
      </c>
      <c r="I62" s="473">
        <v>3</v>
      </c>
      <c r="J62" s="473">
        <v>4</v>
      </c>
      <c r="K62" s="473">
        <v>7</v>
      </c>
      <c r="L62" s="473">
        <v>5</v>
      </c>
      <c r="M62" s="473">
        <v>1</v>
      </c>
      <c r="N62" s="473">
        <v>56</v>
      </c>
    </row>
    <row r="63" spans="1:14">
      <c r="A63" s="472" t="s">
        <v>530</v>
      </c>
      <c r="B63" s="473">
        <v>3</v>
      </c>
      <c r="C63" s="473">
        <v>8</v>
      </c>
      <c r="D63" s="473">
        <v>6</v>
      </c>
      <c r="E63" s="473">
        <v>6</v>
      </c>
      <c r="F63" s="473">
        <v>6</v>
      </c>
      <c r="G63" s="473">
        <v>3</v>
      </c>
      <c r="H63" s="473">
        <v>5</v>
      </c>
      <c r="I63" s="473">
        <v>3</v>
      </c>
      <c r="J63" s="473">
        <v>7</v>
      </c>
      <c r="K63" s="473">
        <v>5</v>
      </c>
      <c r="L63" s="473">
        <v>8</v>
      </c>
      <c r="M63" s="473">
        <v>9</v>
      </c>
      <c r="N63" s="473">
        <v>69</v>
      </c>
    </row>
    <row r="64" spans="1:14">
      <c r="A64" s="472" t="s">
        <v>531</v>
      </c>
      <c r="B64" s="473">
        <v>6</v>
      </c>
      <c r="C64" s="473">
        <v>7</v>
      </c>
      <c r="D64" s="473">
        <v>6</v>
      </c>
      <c r="E64" s="473">
        <v>3</v>
      </c>
      <c r="F64" s="473">
        <v>6</v>
      </c>
      <c r="G64" s="473">
        <v>5</v>
      </c>
      <c r="H64" s="473">
        <v>6</v>
      </c>
      <c r="I64" s="473">
        <v>5</v>
      </c>
      <c r="J64" s="473">
        <v>4</v>
      </c>
      <c r="K64" s="473">
        <v>9</v>
      </c>
      <c r="L64" s="473">
        <v>4</v>
      </c>
      <c r="M64" s="473">
        <v>4</v>
      </c>
      <c r="N64" s="473">
        <v>65</v>
      </c>
    </row>
    <row r="65" spans="1:14">
      <c r="A65" s="472" t="s">
        <v>532</v>
      </c>
      <c r="B65" s="473">
        <v>5</v>
      </c>
      <c r="C65" s="473">
        <v>6</v>
      </c>
      <c r="D65" s="473">
        <v>7</v>
      </c>
      <c r="E65" s="473">
        <v>3</v>
      </c>
      <c r="F65" s="473">
        <v>7</v>
      </c>
      <c r="G65" s="473">
        <v>6</v>
      </c>
      <c r="H65" s="473">
        <v>4</v>
      </c>
      <c r="I65" s="473">
        <v>6</v>
      </c>
      <c r="J65" s="473">
        <v>5</v>
      </c>
      <c r="K65" s="473">
        <v>6</v>
      </c>
      <c r="L65" s="473">
        <v>5</v>
      </c>
      <c r="M65" s="473">
        <v>2</v>
      </c>
      <c r="N65" s="473">
        <v>62</v>
      </c>
    </row>
    <row r="66" spans="1:14">
      <c r="A66" s="472" t="s">
        <v>533</v>
      </c>
      <c r="B66" s="473">
        <v>12</v>
      </c>
      <c r="C66" s="473">
        <v>5</v>
      </c>
      <c r="D66" s="473">
        <v>7</v>
      </c>
      <c r="E66" s="473">
        <v>6</v>
      </c>
      <c r="F66" s="473">
        <v>3</v>
      </c>
      <c r="G66" s="473">
        <v>5</v>
      </c>
      <c r="H66" s="473">
        <v>6</v>
      </c>
      <c r="I66" s="473">
        <v>6</v>
      </c>
      <c r="J66" s="473">
        <v>5</v>
      </c>
      <c r="K66" s="473">
        <v>3</v>
      </c>
      <c r="L66" s="473">
        <v>3</v>
      </c>
      <c r="M66" s="473">
        <v>3</v>
      </c>
      <c r="N66" s="473">
        <v>64</v>
      </c>
    </row>
    <row r="67" spans="1:14">
      <c r="A67" s="472" t="s">
        <v>534</v>
      </c>
      <c r="B67" s="473">
        <v>4</v>
      </c>
      <c r="C67" s="473">
        <v>14</v>
      </c>
      <c r="D67" s="473">
        <v>6</v>
      </c>
      <c r="E67" s="473">
        <v>2</v>
      </c>
      <c r="F67" s="473">
        <v>3</v>
      </c>
      <c r="G67" s="473">
        <v>8</v>
      </c>
      <c r="H67" s="473">
        <v>6</v>
      </c>
      <c r="I67" s="473">
        <v>4</v>
      </c>
      <c r="J67" s="473">
        <v>2</v>
      </c>
      <c r="K67" s="473">
        <v>1</v>
      </c>
      <c r="L67" s="473">
        <v>4</v>
      </c>
      <c r="M67" s="473">
        <v>2</v>
      </c>
      <c r="N67" s="473">
        <v>56</v>
      </c>
    </row>
    <row r="68" spans="1:14">
      <c r="A68" s="472" t="s">
        <v>535</v>
      </c>
      <c r="B68" s="473">
        <v>5</v>
      </c>
      <c r="C68" s="473">
        <v>13</v>
      </c>
      <c r="D68" s="473">
        <v>1</v>
      </c>
      <c r="E68" s="473">
        <v>6</v>
      </c>
      <c r="F68" s="473">
        <v>5</v>
      </c>
      <c r="G68" s="473">
        <v>9</v>
      </c>
      <c r="H68" s="473">
        <v>6</v>
      </c>
      <c r="I68" s="473">
        <v>4</v>
      </c>
      <c r="J68" s="473">
        <v>3</v>
      </c>
      <c r="K68" s="473">
        <v>4</v>
      </c>
      <c r="L68" s="473">
        <v>4</v>
      </c>
      <c r="M68" s="473">
        <v>6</v>
      </c>
      <c r="N68" s="473">
        <v>66</v>
      </c>
    </row>
    <row r="69" spans="1:14">
      <c r="A69" s="472" t="s">
        <v>536</v>
      </c>
      <c r="B69" s="473">
        <v>4</v>
      </c>
      <c r="C69" s="473">
        <v>8</v>
      </c>
      <c r="D69" s="473">
        <v>2</v>
      </c>
      <c r="E69" s="473">
        <v>5</v>
      </c>
      <c r="F69" s="473">
        <v>6</v>
      </c>
      <c r="G69" s="473">
        <v>5</v>
      </c>
      <c r="H69" s="473">
        <v>4</v>
      </c>
      <c r="I69" s="473">
        <v>5</v>
      </c>
      <c r="J69" s="473">
        <v>4</v>
      </c>
      <c r="K69" s="473">
        <v>5</v>
      </c>
      <c r="L69" s="473">
        <v>1</v>
      </c>
      <c r="M69" s="473">
        <v>3</v>
      </c>
      <c r="N69" s="473">
        <f t="shared" ref="N69:N74" si="1">SUM(B69:M69)</f>
        <v>52</v>
      </c>
    </row>
    <row r="70" spans="1:14">
      <c r="A70" s="472">
        <v>2012</v>
      </c>
      <c r="B70" s="473">
        <v>2</v>
      </c>
      <c r="C70" s="473">
        <v>6</v>
      </c>
      <c r="D70" s="473">
        <v>8</v>
      </c>
      <c r="E70" s="473">
        <v>2</v>
      </c>
      <c r="F70" s="473">
        <v>4</v>
      </c>
      <c r="G70" s="473">
        <v>2</v>
      </c>
      <c r="H70" s="473">
        <v>5</v>
      </c>
      <c r="I70" s="473">
        <v>5</v>
      </c>
      <c r="J70" s="473">
        <v>3</v>
      </c>
      <c r="K70" s="473">
        <v>8</v>
      </c>
      <c r="L70" s="473">
        <v>4</v>
      </c>
      <c r="M70" s="473">
        <v>4</v>
      </c>
      <c r="N70" s="473">
        <f t="shared" si="1"/>
        <v>53</v>
      </c>
    </row>
    <row r="71" spans="1:14">
      <c r="A71" s="472">
        <v>2013</v>
      </c>
      <c r="B71" s="473">
        <v>4</v>
      </c>
      <c r="C71" s="473">
        <v>6</v>
      </c>
      <c r="D71" s="473">
        <v>5</v>
      </c>
      <c r="E71" s="473">
        <v>6</v>
      </c>
      <c r="F71" s="473">
        <v>1</v>
      </c>
      <c r="G71" s="473">
        <v>4</v>
      </c>
      <c r="H71" s="473">
        <v>4</v>
      </c>
      <c r="I71" s="473">
        <v>4</v>
      </c>
      <c r="J71" s="473">
        <v>5</v>
      </c>
      <c r="K71" s="473">
        <v>2</v>
      </c>
      <c r="L71" s="473">
        <v>4</v>
      </c>
      <c r="M71" s="473">
        <v>2</v>
      </c>
      <c r="N71" s="473">
        <f t="shared" si="1"/>
        <v>47</v>
      </c>
    </row>
    <row r="72" spans="1:14">
      <c r="A72" s="472">
        <v>2014</v>
      </c>
      <c r="B72" s="473">
        <v>6</v>
      </c>
      <c r="C72" s="473">
        <v>1</v>
      </c>
      <c r="D72" s="473">
        <v>1</v>
      </c>
      <c r="E72" s="473">
        <v>1</v>
      </c>
      <c r="F72" s="473">
        <v>1</v>
      </c>
      <c r="G72" s="473">
        <v>3</v>
      </c>
      <c r="H72" s="473">
        <v>7</v>
      </c>
      <c r="I72" s="473">
        <v>2</v>
      </c>
      <c r="J72" s="473">
        <v>2</v>
      </c>
      <c r="K72" s="473">
        <v>0</v>
      </c>
      <c r="L72" s="473">
        <v>1</v>
      </c>
      <c r="M72" s="473">
        <v>7</v>
      </c>
      <c r="N72" s="473">
        <f t="shared" si="1"/>
        <v>32</v>
      </c>
    </row>
    <row r="73" spans="1:14">
      <c r="A73" s="472">
        <v>2015</v>
      </c>
      <c r="B73" s="473">
        <v>5</v>
      </c>
      <c r="C73" s="473">
        <v>2</v>
      </c>
      <c r="D73" s="473">
        <v>7</v>
      </c>
      <c r="E73" s="473">
        <v>2</v>
      </c>
      <c r="F73" s="473">
        <v>0</v>
      </c>
      <c r="G73" s="473">
        <v>2</v>
      </c>
      <c r="H73" s="473">
        <v>1</v>
      </c>
      <c r="I73" s="473">
        <v>2</v>
      </c>
      <c r="J73" s="473">
        <v>2</v>
      </c>
      <c r="K73" s="473">
        <v>3</v>
      </c>
      <c r="L73" s="473">
        <v>3</v>
      </c>
      <c r="M73" s="473">
        <v>0</v>
      </c>
      <c r="N73" s="473">
        <f t="shared" si="1"/>
        <v>29</v>
      </c>
    </row>
    <row r="74" spans="1:14">
      <c r="A74" s="472">
        <v>2016</v>
      </c>
      <c r="B74" s="473">
        <v>4</v>
      </c>
      <c r="C74" s="473">
        <v>3</v>
      </c>
      <c r="D74" s="473">
        <v>3</v>
      </c>
      <c r="E74" s="473">
        <v>1</v>
      </c>
      <c r="F74" s="473">
        <v>6</v>
      </c>
      <c r="G74" s="473">
        <v>2</v>
      </c>
      <c r="H74" s="473">
        <v>2</v>
      </c>
      <c r="I74" s="473">
        <v>3</v>
      </c>
      <c r="J74" s="473">
        <v>4</v>
      </c>
      <c r="K74" s="473">
        <v>1</v>
      </c>
      <c r="L74" s="473">
        <v>2</v>
      </c>
      <c r="M74" s="473">
        <v>3</v>
      </c>
      <c r="N74" s="473">
        <f t="shared" si="1"/>
        <v>34</v>
      </c>
    </row>
    <row r="75" spans="1:14">
      <c r="A75" s="474">
        <v>2017</v>
      </c>
      <c r="B75" s="475">
        <v>5</v>
      </c>
      <c r="C75" s="475">
        <v>5</v>
      </c>
      <c r="D75" s="475">
        <v>3</v>
      </c>
      <c r="E75" s="475">
        <v>2</v>
      </c>
      <c r="F75" s="475">
        <v>6</v>
      </c>
      <c r="G75" s="475">
        <v>1</v>
      </c>
      <c r="H75" s="475">
        <v>3</v>
      </c>
      <c r="I75" s="475">
        <v>4</v>
      </c>
      <c r="J75" s="475">
        <v>2</v>
      </c>
      <c r="K75" s="475">
        <v>5</v>
      </c>
      <c r="L75" s="475"/>
      <c r="M75" s="475"/>
      <c r="N75" s="475">
        <v>36</v>
      </c>
    </row>
  </sheetData>
  <mergeCells count="7">
    <mergeCell ref="A2:D2"/>
    <mergeCell ref="A55:N55"/>
    <mergeCell ref="A56:N56"/>
    <mergeCell ref="A4:D4"/>
    <mergeCell ref="F4:H4"/>
    <mergeCell ref="A29:D29"/>
    <mergeCell ref="A36:H3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B32" sqref="B32"/>
    </sheetView>
  </sheetViews>
  <sheetFormatPr baseColWidth="10" defaultColWidth="11.5703125" defaultRowHeight="12"/>
  <cols>
    <col min="1" max="1" width="17" style="156" customWidth="1"/>
    <col min="2" max="5" width="12.7109375" style="167" customWidth="1"/>
    <col min="6" max="11" width="12.7109375" style="155" customWidth="1"/>
    <col min="12" max="16384" width="11.5703125" style="156"/>
  </cols>
  <sheetData>
    <row r="1" spans="1:11" ht="12.75">
      <c r="A1" s="441" t="s">
        <v>565</v>
      </c>
      <c r="B1" s="416"/>
      <c r="C1" s="416"/>
      <c r="D1" s="416"/>
      <c r="E1" s="416"/>
      <c r="F1" s="417"/>
      <c r="G1" s="417"/>
      <c r="H1" s="417"/>
      <c r="I1" s="417"/>
      <c r="J1" s="417"/>
      <c r="K1" s="417"/>
    </row>
    <row r="2" spans="1:11" ht="31.5" customHeight="1">
      <c r="A2" s="609" t="s">
        <v>566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1">
      <c r="E3" s="155"/>
    </row>
    <row r="4" spans="1:11" ht="12.75">
      <c r="A4" s="419" t="s">
        <v>538</v>
      </c>
      <c r="B4" s="442">
        <v>2008</v>
      </c>
      <c r="C4" s="442">
        <v>2009</v>
      </c>
      <c r="D4" s="442">
        <v>2010</v>
      </c>
      <c r="E4" s="442">
        <v>2011</v>
      </c>
      <c r="F4" s="442">
        <v>2012</v>
      </c>
      <c r="G4" s="442">
        <v>2013</v>
      </c>
      <c r="H4" s="442">
        <v>2014</v>
      </c>
      <c r="I4" s="442">
        <v>2015</v>
      </c>
      <c r="J4" s="442">
        <v>2016</v>
      </c>
      <c r="K4" s="442">
        <v>2017</v>
      </c>
    </row>
    <row r="5" spans="1:11" ht="12.75">
      <c r="A5" s="421" t="s">
        <v>539</v>
      </c>
      <c r="B5" s="422">
        <v>2037639.897724174</v>
      </c>
      <c r="C5" s="422">
        <v>2682789.9075251226</v>
      </c>
      <c r="D5" s="422">
        <v>2917749.4890824147</v>
      </c>
      <c r="E5" s="422">
        <v>2885886.1343818358</v>
      </c>
      <c r="F5" s="422">
        <v>2599069.3819712554</v>
      </c>
      <c r="G5" s="422">
        <v>1825852.1229200002</v>
      </c>
      <c r="H5" s="422">
        <v>1957001.4364799999</v>
      </c>
      <c r="I5" s="422">
        <v>2181241.04</v>
      </c>
      <c r="J5" s="422">
        <v>1553578.78</v>
      </c>
      <c r="K5" s="422">
        <f>'12. TRANSFERENCIAS 2'!K6+'12. TRANSFERENCIAS 2'!K32+'12. TRANSFERENCIAS 2'!K58</f>
        <v>1553771</v>
      </c>
    </row>
    <row r="6" spans="1:11" ht="12.75">
      <c r="A6" s="421" t="s">
        <v>540</v>
      </c>
      <c r="B6" s="422">
        <v>1332321904.9793286</v>
      </c>
      <c r="C6" s="422">
        <v>864662329.16954947</v>
      </c>
      <c r="D6" s="422">
        <v>794731907.35502791</v>
      </c>
      <c r="E6" s="422">
        <v>770582075.17868149</v>
      </c>
      <c r="F6" s="422">
        <v>1015864460.2310069</v>
      </c>
      <c r="G6" s="422">
        <v>1019235893.6981801</v>
      </c>
      <c r="H6" s="422">
        <v>748108985.49879992</v>
      </c>
      <c r="I6" s="422">
        <v>434978723.07999998</v>
      </c>
      <c r="J6" s="422">
        <v>397241204.63</v>
      </c>
      <c r="K6" s="422">
        <f>'12. TRANSFERENCIAS 2'!K7+'12. TRANSFERENCIAS 2'!K33+'12. TRANSFERENCIAS 2'!K59</f>
        <v>675554633</v>
      </c>
    </row>
    <row r="7" spans="1:11" ht="12.75">
      <c r="A7" s="421" t="s">
        <v>541</v>
      </c>
      <c r="B7" s="422">
        <v>32235283.822984003</v>
      </c>
      <c r="C7" s="422">
        <v>17362096.761994701</v>
      </c>
      <c r="D7" s="422">
        <v>7456589.6571504148</v>
      </c>
      <c r="E7" s="422">
        <v>10352474.048096461</v>
      </c>
      <c r="F7" s="422">
        <v>16258266.173091136</v>
      </c>
      <c r="G7" s="422">
        <v>23194328.901979998</v>
      </c>
      <c r="H7" s="422">
        <v>12359816.557359999</v>
      </c>
      <c r="I7" s="422">
        <v>12761019.199999999</v>
      </c>
      <c r="J7" s="422">
        <v>21528301.030000001</v>
      </c>
      <c r="K7" s="422">
        <f>'12. TRANSFERENCIAS 2'!K8+'12. TRANSFERENCIAS 2'!K34+'12. TRANSFERENCIAS 2'!K60</f>
        <v>29316310</v>
      </c>
    </row>
    <row r="8" spans="1:11" ht="12.75">
      <c r="A8" s="421" t="s">
        <v>542</v>
      </c>
      <c r="B8" s="422">
        <v>501658386.81776476</v>
      </c>
      <c r="C8" s="422">
        <v>581694791.97875822</v>
      </c>
      <c r="D8" s="422">
        <v>412482426.68868721</v>
      </c>
      <c r="E8" s="422">
        <v>743425104.79328167</v>
      </c>
      <c r="F8" s="422">
        <v>834558660.40025938</v>
      </c>
      <c r="G8" s="422">
        <v>495471646.29208004</v>
      </c>
      <c r="H8" s="422">
        <v>465207945.30327994</v>
      </c>
      <c r="I8" s="422">
        <v>453708276.44</v>
      </c>
      <c r="J8" s="422">
        <v>399551676.09000003</v>
      </c>
      <c r="K8" s="422">
        <f>'12. TRANSFERENCIAS 2'!K9+'12. TRANSFERENCIAS 2'!K35+'12. TRANSFERENCIAS 2'!K61</f>
        <v>467050374</v>
      </c>
    </row>
    <row r="9" spans="1:11" ht="12.75">
      <c r="A9" s="421" t="s">
        <v>543</v>
      </c>
      <c r="B9" s="422">
        <v>51057776.343486637</v>
      </c>
      <c r="C9" s="422">
        <v>20169722.014334258</v>
      </c>
      <c r="D9" s="422">
        <v>56291528.337267637</v>
      </c>
      <c r="E9" s="422">
        <v>93335995.954704985</v>
      </c>
      <c r="F9" s="422">
        <v>103933365.76069061</v>
      </c>
      <c r="G9" s="422">
        <v>35571156.607960001</v>
      </c>
      <c r="H9" s="422">
        <v>22621632.889839999</v>
      </c>
      <c r="I9" s="422">
        <v>31112361.829999998</v>
      </c>
      <c r="J9" s="422">
        <v>39934274.399999999</v>
      </c>
      <c r="K9" s="422">
        <f>'12. TRANSFERENCIAS 2'!K10+'12. TRANSFERENCIAS 2'!K36+'12. TRANSFERENCIAS 2'!K62</f>
        <v>33182248</v>
      </c>
    </row>
    <row r="10" spans="1:11" ht="12.75">
      <c r="A10" s="421" t="s">
        <v>544</v>
      </c>
      <c r="B10" s="422">
        <v>197276722.8137708</v>
      </c>
      <c r="C10" s="422">
        <v>256033968.66698673</v>
      </c>
      <c r="D10" s="422">
        <v>483863876.56651074</v>
      </c>
      <c r="E10" s="422">
        <v>522692115.00276071</v>
      </c>
      <c r="F10" s="422">
        <v>609316360.71507764</v>
      </c>
      <c r="G10" s="422">
        <v>629747254.24443996</v>
      </c>
      <c r="H10" s="422">
        <v>411623262.18224001</v>
      </c>
      <c r="I10" s="422">
        <v>265309848.54999998</v>
      </c>
      <c r="J10" s="422">
        <v>278735159.80000001</v>
      </c>
      <c r="K10" s="422">
        <f>'12. TRANSFERENCIAS 2'!K11+'12. TRANSFERENCIAS 2'!K37+'12. TRANSFERENCIAS 2'!K63</f>
        <v>226361131</v>
      </c>
    </row>
    <row r="11" spans="1:11" ht="12.75">
      <c r="A11" s="421" t="s">
        <v>545</v>
      </c>
      <c r="B11" s="422">
        <v>13186.780776316482</v>
      </c>
      <c r="C11" s="422">
        <v>11277.203526444284</v>
      </c>
      <c r="D11" s="422">
        <v>22442.175658171251</v>
      </c>
      <c r="E11" s="422">
        <v>5142.9157128230454</v>
      </c>
      <c r="F11" s="422">
        <v>8691.0249344109852</v>
      </c>
      <c r="G11" s="422">
        <v>17994.093239999998</v>
      </c>
      <c r="H11" s="422">
        <v>16281.536479999999</v>
      </c>
      <c r="I11" s="422">
        <v>47933.94</v>
      </c>
      <c r="J11" s="422">
        <v>33930</v>
      </c>
      <c r="K11" s="422">
        <f>'12. TRANSFERENCIAS 2'!K12+'12. TRANSFERENCIAS 2'!K38+'12. TRANSFERENCIAS 2'!K64</f>
        <v>20024</v>
      </c>
    </row>
    <row r="12" spans="1:11" ht="12.75">
      <c r="A12" s="421" t="s">
        <v>546</v>
      </c>
      <c r="B12" s="422">
        <v>250741998.31695116</v>
      </c>
      <c r="C12" s="422">
        <v>143603003.3838864</v>
      </c>
      <c r="D12" s="422">
        <v>130630810.13498613</v>
      </c>
      <c r="E12" s="422">
        <v>219739294.56000155</v>
      </c>
      <c r="F12" s="422">
        <v>396420697.22841984</v>
      </c>
      <c r="G12" s="422">
        <v>68682450.740199998</v>
      </c>
      <c r="H12" s="422">
        <v>150877029.51295999</v>
      </c>
      <c r="I12" s="422">
        <v>241732042.68000001</v>
      </c>
      <c r="J12" s="422">
        <v>174060577.40000001</v>
      </c>
      <c r="K12" s="422">
        <f>'12. TRANSFERENCIAS 2'!K13+'12. TRANSFERENCIAS 2'!K39+'12. TRANSFERENCIAS 2'!K65</f>
        <v>184838650</v>
      </c>
    </row>
    <row r="13" spans="1:11" ht="12.75">
      <c r="A13" s="421" t="s">
        <v>547</v>
      </c>
      <c r="B13" s="422">
        <v>67356765.200979695</v>
      </c>
      <c r="C13" s="422">
        <v>29419025.881064825</v>
      </c>
      <c r="D13" s="422">
        <v>22869909.017901029</v>
      </c>
      <c r="E13" s="422">
        <v>37913552.890751623</v>
      </c>
      <c r="F13" s="422">
        <v>33372077.119185343</v>
      </c>
      <c r="G13" s="422">
        <v>24907916.656780001</v>
      </c>
      <c r="H13" s="422">
        <v>18203655.401840001</v>
      </c>
      <c r="I13" s="422">
        <v>19226095.850000001</v>
      </c>
      <c r="J13" s="422">
        <v>15202767.09</v>
      </c>
      <c r="K13" s="422">
        <f>'12. TRANSFERENCIAS 2'!K14+'12. TRANSFERENCIAS 2'!K40+'12. TRANSFERENCIAS 2'!K66</f>
        <v>12958228</v>
      </c>
    </row>
    <row r="14" spans="1:11" ht="12.75">
      <c r="A14" s="421" t="s">
        <v>548</v>
      </c>
      <c r="B14" s="422">
        <v>12124101.537941579</v>
      </c>
      <c r="C14" s="422">
        <v>4938485.7920551421</v>
      </c>
      <c r="D14" s="422">
        <v>4586447.8802538551</v>
      </c>
      <c r="E14" s="422">
        <v>8485729.6713526193</v>
      </c>
      <c r="F14" s="422">
        <v>7778782.0031547062</v>
      </c>
      <c r="G14" s="422">
        <v>5030770.7192000002</v>
      </c>
      <c r="H14" s="422">
        <v>4481266.7911999999</v>
      </c>
      <c r="I14" s="422">
        <v>6282684.9800000004</v>
      </c>
      <c r="J14" s="422">
        <v>5384865.1699999999</v>
      </c>
      <c r="K14" s="422">
        <f>'12. TRANSFERENCIAS 2'!K15+'12. TRANSFERENCIAS 2'!K41+'12. TRANSFERENCIAS 2'!K67</f>
        <v>8433408</v>
      </c>
    </row>
    <row r="15" spans="1:11" ht="12.75">
      <c r="A15" s="421" t="s">
        <v>549</v>
      </c>
      <c r="B15" s="422">
        <v>83369187.72447972</v>
      </c>
      <c r="C15" s="422">
        <v>121588574.6759932</v>
      </c>
      <c r="D15" s="422">
        <v>83859562.787208542</v>
      </c>
      <c r="E15" s="422">
        <v>235060437.92280096</v>
      </c>
      <c r="F15" s="422">
        <v>401195537.93356752</v>
      </c>
      <c r="G15" s="422">
        <v>230490249.9151406</v>
      </c>
      <c r="H15" s="422">
        <v>288055484.03720003</v>
      </c>
      <c r="I15" s="422">
        <v>145700263.68000001</v>
      </c>
      <c r="J15" s="422">
        <v>73677188.530000001</v>
      </c>
      <c r="K15" s="422">
        <f>'12. TRANSFERENCIAS 2'!K16+'12. TRANSFERENCIAS 2'!K42+'12. TRANSFERENCIAS 2'!K68</f>
        <v>115112172</v>
      </c>
    </row>
    <row r="16" spans="1:11" ht="12.75">
      <c r="A16" s="421" t="s">
        <v>550</v>
      </c>
      <c r="B16" s="422">
        <v>155734539.24298778</v>
      </c>
      <c r="C16" s="422">
        <v>63676951.723635748</v>
      </c>
      <c r="D16" s="422">
        <v>104704001.41625033</v>
      </c>
      <c r="E16" s="422">
        <v>136496760.74062246</v>
      </c>
      <c r="F16" s="422">
        <v>129925948.56495766</v>
      </c>
      <c r="G16" s="422">
        <v>93695808.519779995</v>
      </c>
      <c r="H16" s="422">
        <v>45498783.084800005</v>
      </c>
      <c r="I16" s="422">
        <v>66478640.479999997</v>
      </c>
      <c r="J16" s="422">
        <v>60847155.209999993</v>
      </c>
      <c r="K16" s="422">
        <f>'12. TRANSFERENCIAS 2'!K17+'12. TRANSFERENCIAS 2'!K43+'12. TRANSFERENCIAS 2'!K69</f>
        <v>93814169</v>
      </c>
    </row>
    <row r="17" spans="1:11" ht="12.75">
      <c r="A17" s="421" t="s">
        <v>551</v>
      </c>
      <c r="B17" s="422">
        <v>298011459.04555273</v>
      </c>
      <c r="C17" s="422">
        <v>408525371.9003821</v>
      </c>
      <c r="D17" s="422">
        <v>475092519.6333521</v>
      </c>
      <c r="E17" s="422">
        <v>533515484.51588351</v>
      </c>
      <c r="F17" s="422">
        <v>607324121.93845201</v>
      </c>
      <c r="G17" s="422">
        <v>601975757.91471994</v>
      </c>
      <c r="H17" s="422">
        <v>408796725.35535997</v>
      </c>
      <c r="I17" s="422">
        <v>345426174.19</v>
      </c>
      <c r="J17" s="422">
        <v>310235381.54000002</v>
      </c>
      <c r="K17" s="422">
        <f>'12. TRANSFERENCIAS 2'!K18+'12. TRANSFERENCIAS 2'!K44+'12. TRANSFERENCIAS 2'!K70</f>
        <v>303330079</v>
      </c>
    </row>
    <row r="18" spans="1:11" ht="12.75">
      <c r="A18" s="421" t="s">
        <v>552</v>
      </c>
      <c r="B18" s="422">
        <v>1059665.7928002398</v>
      </c>
      <c r="C18" s="422">
        <v>1697802.6951710866</v>
      </c>
      <c r="D18" s="422">
        <v>1663173.6381679007</v>
      </c>
      <c r="E18" s="422">
        <v>2417239.1047222111</v>
      </c>
      <c r="F18" s="422">
        <v>2208583.4398764428</v>
      </c>
      <c r="G18" s="422">
        <v>1739908.2035400001</v>
      </c>
      <c r="H18" s="422">
        <v>2045578.206</v>
      </c>
      <c r="I18" s="422">
        <v>2821838.08</v>
      </c>
      <c r="J18" s="422">
        <v>2970444</v>
      </c>
      <c r="K18" s="422">
        <f>'12. TRANSFERENCIAS 2'!K19+'12. TRANSFERENCIAS 2'!K45+'12. TRANSFERENCIAS 2'!K71</f>
        <v>2831713</v>
      </c>
    </row>
    <row r="19" spans="1:11" ht="12.75">
      <c r="A19" s="421" t="s">
        <v>553</v>
      </c>
      <c r="B19" s="422">
        <v>233783431.93630555</v>
      </c>
      <c r="C19" s="422">
        <v>95008444.96867387</v>
      </c>
      <c r="D19" s="422">
        <v>117783126.49145791</v>
      </c>
      <c r="E19" s="422">
        <v>186330859.39603898</v>
      </c>
      <c r="F19" s="422">
        <v>199901478.77317116</v>
      </c>
      <c r="G19" s="422">
        <v>145750025.89083999</v>
      </c>
      <c r="H19" s="422">
        <v>91464145.30776</v>
      </c>
      <c r="I19" s="422">
        <v>132132732.88</v>
      </c>
      <c r="J19" s="422">
        <v>87032168.450000003</v>
      </c>
      <c r="K19" s="422">
        <f>'12. TRANSFERENCIAS 2'!K20+'12. TRANSFERENCIAS 2'!K46+'12. TRANSFERENCIAS 2'!K72</f>
        <v>117662971</v>
      </c>
    </row>
    <row r="20" spans="1:11" ht="12.75">
      <c r="A20" s="421" t="s">
        <v>554</v>
      </c>
      <c r="B20" s="422">
        <v>418151.15014961758</v>
      </c>
      <c r="C20" s="422">
        <v>477062.15524675179</v>
      </c>
      <c r="D20" s="422">
        <v>114580.23345233868</v>
      </c>
      <c r="E20" s="422">
        <v>488981.38280839717</v>
      </c>
      <c r="F20" s="422">
        <v>589887.75891903555</v>
      </c>
      <c r="G20" s="422">
        <v>414056.74178000004</v>
      </c>
      <c r="H20" s="422">
        <v>465466.93167999998</v>
      </c>
      <c r="I20" s="422">
        <v>486813</v>
      </c>
      <c r="J20" s="422">
        <v>105507</v>
      </c>
      <c r="K20" s="422">
        <f>'12. TRANSFERENCIAS 2'!K21+'12. TRANSFERENCIAS 2'!K47+'12. TRANSFERENCIAS 2'!K73</f>
        <v>80124</v>
      </c>
    </row>
    <row r="21" spans="1:11" ht="12.75">
      <c r="A21" s="421" t="s">
        <v>555</v>
      </c>
      <c r="B21" s="422">
        <v>1551357.1201049828</v>
      </c>
      <c r="C21" s="422">
        <v>1859395.4470035345</v>
      </c>
      <c r="D21" s="422">
        <v>1986445.1567431935</v>
      </c>
      <c r="E21" s="422">
        <v>2207435.8189031449</v>
      </c>
      <c r="F21" s="422">
        <v>3050291.1766951731</v>
      </c>
      <c r="G21" s="422">
        <v>5120161.9310600003</v>
      </c>
      <c r="H21" s="422">
        <v>4484740.0181599995</v>
      </c>
      <c r="I21" s="422">
        <v>5576767.3899999997</v>
      </c>
      <c r="J21" s="422">
        <v>7070181</v>
      </c>
      <c r="K21" s="422">
        <f>'12. TRANSFERENCIAS 2'!K22+'12. TRANSFERENCIAS 2'!K48+'12. TRANSFERENCIAS 2'!K74</f>
        <v>5998792</v>
      </c>
    </row>
    <row r="22" spans="1:11" ht="12.75">
      <c r="A22" s="421" t="s">
        <v>556</v>
      </c>
      <c r="B22" s="422">
        <v>319895057.78610307</v>
      </c>
      <c r="C22" s="422">
        <v>446120183.02466661</v>
      </c>
      <c r="D22" s="422">
        <v>345257085.01441556</v>
      </c>
      <c r="E22" s="422">
        <v>500118580.46051222</v>
      </c>
      <c r="F22" s="422">
        <v>421321618.27921975</v>
      </c>
      <c r="G22" s="422">
        <v>362196812.46267998</v>
      </c>
      <c r="H22" s="422">
        <v>303773207.83976001</v>
      </c>
      <c r="I22" s="422">
        <v>287963588.88</v>
      </c>
      <c r="J22" s="422">
        <v>225809459.91</v>
      </c>
      <c r="K22" s="422">
        <f>'12. TRANSFERENCIAS 2'!K23+'12. TRANSFERENCIAS 2'!K49+'12. TRANSFERENCIAS 2'!K75</f>
        <v>119838105</v>
      </c>
    </row>
    <row r="23" spans="1:11" ht="12.75">
      <c r="A23" s="421" t="s">
        <v>557</v>
      </c>
      <c r="B23" s="422">
        <v>438974376.79479349</v>
      </c>
      <c r="C23" s="422">
        <v>147895217.80337313</v>
      </c>
      <c r="D23" s="422">
        <v>206278603.05626643</v>
      </c>
      <c r="E23" s="422">
        <v>261270045.80078006</v>
      </c>
      <c r="F23" s="422">
        <v>227450184.85691136</v>
      </c>
      <c r="G23" s="422">
        <v>128872727.3241</v>
      </c>
      <c r="H23" s="422">
        <v>85954084.161439985</v>
      </c>
      <c r="I23" s="422">
        <v>93811156.810000002</v>
      </c>
      <c r="J23" s="422">
        <v>43139786.490000002</v>
      </c>
      <c r="K23" s="422">
        <f>'12. TRANSFERENCIAS 2'!K24+'12. TRANSFERENCIAS 2'!K50+'12. TRANSFERENCIAS 2'!K76</f>
        <v>71279602</v>
      </c>
    </row>
    <row r="24" spans="1:11" ht="12.75">
      <c r="A24" s="421" t="s">
        <v>558</v>
      </c>
      <c r="B24" s="422">
        <v>5412573.0853502769</v>
      </c>
      <c r="C24" s="422">
        <v>5377922.3562381808</v>
      </c>
      <c r="D24" s="422">
        <v>5306423.5924795112</v>
      </c>
      <c r="E24" s="422">
        <v>5455625.3564978996</v>
      </c>
      <c r="F24" s="422">
        <v>6632227.77506366</v>
      </c>
      <c r="G24" s="422">
        <v>12665687.741540002</v>
      </c>
      <c r="H24" s="422">
        <v>11693266.029920001</v>
      </c>
      <c r="I24" s="422">
        <v>8850417.8399999999</v>
      </c>
      <c r="J24" s="422">
        <v>40099774.409999996</v>
      </c>
      <c r="K24" s="422">
        <f>'12. TRANSFERENCIAS 2'!K25+'12. TRANSFERENCIAS 2'!K51+'12. TRANSFERENCIAS 2'!K77</f>
        <v>12277652</v>
      </c>
    </row>
    <row r="25" spans="1:11" ht="12.75">
      <c r="A25" s="421" t="s">
        <v>559</v>
      </c>
      <c r="B25" s="422">
        <v>241942667.06183195</v>
      </c>
      <c r="C25" s="422">
        <v>293447473.05829656</v>
      </c>
      <c r="D25" s="422">
        <v>260812911.31111979</v>
      </c>
      <c r="E25" s="422">
        <v>397361014.89526153</v>
      </c>
      <c r="F25" s="422">
        <v>377115469.54351628</v>
      </c>
      <c r="G25" s="422">
        <v>275624663.60460001</v>
      </c>
      <c r="H25" s="422">
        <v>237485100.33135998</v>
      </c>
      <c r="I25" s="422">
        <v>177276591.92000002</v>
      </c>
      <c r="J25" s="422">
        <v>122134194.66</v>
      </c>
      <c r="K25" s="422">
        <f>'12. TRANSFERENCIAS 2'!K26+'12. TRANSFERENCIAS 2'!K52+'12. TRANSFERENCIAS 2'!K78</f>
        <v>126592112</v>
      </c>
    </row>
    <row r="26" spans="1:11" ht="12.75">
      <c r="A26" s="421" t="s">
        <v>560</v>
      </c>
      <c r="B26" s="422">
        <v>1527023.974048265</v>
      </c>
      <c r="C26" s="422">
        <v>1192003.3157302772</v>
      </c>
      <c r="D26" s="422">
        <v>1383842.7831051038</v>
      </c>
      <c r="E26" s="422">
        <v>1561706.6010984238</v>
      </c>
      <c r="F26" s="422">
        <v>2013543.9280217586</v>
      </c>
      <c r="G26" s="422">
        <v>1576367.84188</v>
      </c>
      <c r="H26" s="422">
        <v>3115735.2936800001</v>
      </c>
      <c r="I26" s="422">
        <v>2117818.94</v>
      </c>
      <c r="J26" s="422">
        <v>2559411.46</v>
      </c>
      <c r="K26" s="422">
        <f>'12. TRANSFERENCIAS 2'!K27+'12. TRANSFERENCIAS 2'!K53+'12. TRANSFERENCIAS 2'!K79</f>
        <v>1986806</v>
      </c>
    </row>
    <row r="27" spans="1:11" ht="12.75">
      <c r="A27" s="421" t="s">
        <v>561</v>
      </c>
      <c r="B27" s="422">
        <v>799467984.01479232</v>
      </c>
      <c r="C27" s="422">
        <v>351246840.05158681</v>
      </c>
      <c r="D27" s="422">
        <v>278801911.42170143</v>
      </c>
      <c r="E27" s="422">
        <v>459989094.08042836</v>
      </c>
      <c r="F27" s="422">
        <v>386564323.69621229</v>
      </c>
      <c r="G27" s="422">
        <v>304535228.32422</v>
      </c>
      <c r="H27" s="422">
        <v>279236762.82183999</v>
      </c>
      <c r="I27" s="422">
        <v>259060548.84</v>
      </c>
      <c r="J27" s="422">
        <v>214765362.22</v>
      </c>
      <c r="K27" s="422">
        <f>'12. TRANSFERENCIAS 2'!K28+'12. TRANSFERENCIAS 2'!K54+'12. TRANSFERENCIAS 2'!K80</f>
        <v>124203194</v>
      </c>
    </row>
    <row r="28" spans="1:11" ht="12.75">
      <c r="A28" s="421" t="s">
        <v>562</v>
      </c>
      <c r="B28" s="422">
        <v>11310.414307878293</v>
      </c>
      <c r="C28" s="422">
        <v>12014.912377266814</v>
      </c>
      <c r="D28" s="422">
        <v>19463.666679419461</v>
      </c>
      <c r="E28" s="422">
        <v>19455.877442696172</v>
      </c>
      <c r="F28" s="422">
        <v>43553.030509609976</v>
      </c>
      <c r="G28" s="422">
        <v>55096.25740000001</v>
      </c>
      <c r="H28" s="422">
        <v>56406.394079999998</v>
      </c>
      <c r="I28" s="422">
        <v>56161</v>
      </c>
      <c r="J28" s="422">
        <v>68216</v>
      </c>
      <c r="K28" s="422">
        <f>'12. TRANSFERENCIAS 2'!K29+'12. TRANSFERENCIAS 2'!K55+'12. TRANSFERENCIAS 2'!K81</f>
        <v>126538</v>
      </c>
    </row>
    <row r="29" spans="1:11" ht="12.75">
      <c r="A29" s="421" t="s">
        <v>563</v>
      </c>
      <c r="B29" s="422">
        <v>28699.609274904571</v>
      </c>
      <c r="C29" s="422">
        <v>25915.892184152653</v>
      </c>
      <c r="D29" s="422">
        <v>46904.923492221176</v>
      </c>
      <c r="E29" s="422">
        <v>35251.343504267919</v>
      </c>
      <c r="F29" s="422">
        <v>74048.562939078285</v>
      </c>
      <c r="G29" s="422">
        <v>37294.849779999997</v>
      </c>
      <c r="H29" s="422">
        <v>40275</v>
      </c>
      <c r="I29" s="422">
        <v>41360</v>
      </c>
      <c r="J29" s="422">
        <v>20882</v>
      </c>
      <c r="K29" s="422">
        <f>'12. TRANSFERENCIAS 2'!K30+'12. TRANSFERENCIAS 2'!K56+'12. TRANSFERENCIAS 2'!K82</f>
        <v>11704</v>
      </c>
    </row>
    <row r="30" spans="1:11" ht="12.75">
      <c r="A30" s="421"/>
      <c r="B30" s="422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1" ht="12.75">
      <c r="A31" s="443" t="s">
        <v>564</v>
      </c>
      <c r="B31" s="444">
        <v>5028011251.2645903</v>
      </c>
      <c r="C31" s="444">
        <v>3858728664.7402406</v>
      </c>
      <c r="D31" s="444">
        <v>3798964242.4284172</v>
      </c>
      <c r="E31" s="444">
        <v>5131745344.4470291</v>
      </c>
      <c r="F31" s="444">
        <v>5785521249.2958241</v>
      </c>
      <c r="G31" s="444">
        <v>4468435111.6000395</v>
      </c>
      <c r="H31" s="444">
        <v>3597622637.9235196</v>
      </c>
      <c r="I31" s="444">
        <v>2995141101.5200005</v>
      </c>
      <c r="J31" s="444">
        <v>2523761447.27</v>
      </c>
      <c r="K31" s="444">
        <f>SUM(K5:K29)</f>
        <v>2734414510</v>
      </c>
    </row>
    <row r="32" spans="1:11" ht="12.75">
      <c r="A32" s="418"/>
      <c r="B32" s="608"/>
      <c r="C32" s="608"/>
      <c r="D32" s="608"/>
      <c r="E32" s="608"/>
      <c r="F32" s="608"/>
      <c r="G32" s="608"/>
      <c r="H32" s="608"/>
      <c r="I32" s="608"/>
      <c r="J32" s="608"/>
      <c r="K32" s="608"/>
    </row>
    <row r="33" spans="1:11" ht="12.75">
      <c r="A33" s="418"/>
      <c r="B33" s="371"/>
      <c r="C33" s="371"/>
      <c r="D33" s="371"/>
      <c r="E33" s="371"/>
      <c r="F33" s="518"/>
      <c r="G33" s="518"/>
      <c r="H33" s="518"/>
      <c r="I33" s="518"/>
      <c r="J33" s="518"/>
      <c r="K33" s="518"/>
    </row>
    <row r="37" spans="1:11" ht="15">
      <c r="A37" s="446" t="s">
        <v>567</v>
      </c>
      <c r="B37" s="447"/>
      <c r="C37" s="447"/>
      <c r="D37" s="447"/>
      <c r="E37" s="447"/>
      <c r="F37" s="448"/>
      <c r="G37" s="448"/>
      <c r="H37" s="448"/>
      <c r="I37" s="448"/>
      <c r="J37" s="448"/>
      <c r="K37" s="448"/>
    </row>
    <row r="38" spans="1:11">
      <c r="A38" s="449" t="s">
        <v>568</v>
      </c>
      <c r="B38" s="450"/>
      <c r="C38" s="450"/>
      <c r="D38" s="450"/>
      <c r="E38" s="450"/>
      <c r="F38" s="451"/>
      <c r="G38" s="451"/>
      <c r="H38" s="451"/>
      <c r="I38" s="451"/>
      <c r="J38" s="451"/>
      <c r="K38" s="451"/>
    </row>
  </sheetData>
  <mergeCells count="1">
    <mergeCell ref="A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selection activeCell="A6" sqref="A6:K82"/>
    </sheetView>
  </sheetViews>
  <sheetFormatPr baseColWidth="10" defaultColWidth="11.5703125" defaultRowHeight="12"/>
  <cols>
    <col min="1" max="1" width="17" style="156" customWidth="1"/>
    <col min="2" max="5" width="13.7109375" style="264" customWidth="1"/>
    <col min="6" max="11" width="13.7109375" style="224" customWidth="1"/>
    <col min="12" max="16384" width="11.5703125" style="156"/>
  </cols>
  <sheetData>
    <row r="1" spans="1:11" ht="12.75">
      <c r="A1" s="441" t="s">
        <v>565</v>
      </c>
      <c r="B1" s="416"/>
      <c r="C1" s="416"/>
      <c r="D1" s="416"/>
      <c r="E1" s="416"/>
      <c r="F1" s="417"/>
      <c r="G1" s="417"/>
      <c r="H1" s="417"/>
      <c r="I1" s="417"/>
      <c r="J1" s="417"/>
      <c r="K1" s="417"/>
    </row>
    <row r="2" spans="1:11" ht="31.5" customHeight="1">
      <c r="A2" s="609" t="s">
        <v>566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1" ht="12.75">
      <c r="A3" s="418"/>
      <c r="B3" s="416"/>
      <c r="C3" s="416"/>
      <c r="D3" s="416"/>
      <c r="E3" s="417"/>
      <c r="F3" s="417"/>
      <c r="G3" s="417"/>
      <c r="H3" s="417"/>
      <c r="I3" s="417"/>
      <c r="J3" s="417"/>
      <c r="K3" s="417"/>
    </row>
    <row r="4" spans="1:11" ht="13.5" thickBot="1">
      <c r="A4" s="419" t="s">
        <v>538</v>
      </c>
      <c r="B4" s="420">
        <v>2008</v>
      </c>
      <c r="C4" s="420">
        <v>2009</v>
      </c>
      <c r="D4" s="420">
        <v>2010</v>
      </c>
      <c r="E4" s="420">
        <v>2011</v>
      </c>
      <c r="F4" s="420">
        <v>2012</v>
      </c>
      <c r="G4" s="420">
        <v>2013</v>
      </c>
      <c r="H4" s="420">
        <v>2014</v>
      </c>
      <c r="I4" s="420">
        <v>2015</v>
      </c>
      <c r="J4" s="420">
        <v>2016</v>
      </c>
      <c r="K4" s="420" t="s">
        <v>569</v>
      </c>
    </row>
    <row r="5" spans="1:11" ht="13.5" thickBot="1">
      <c r="A5" s="436" t="s">
        <v>570</v>
      </c>
      <c r="B5" s="437">
        <v>4435674554.2599993</v>
      </c>
      <c r="C5" s="437">
        <v>3434452214.6400008</v>
      </c>
      <c r="D5" s="437">
        <v>3089624088.0300002</v>
      </c>
      <c r="E5" s="437">
        <v>4157369625.0100002</v>
      </c>
      <c r="F5" s="437">
        <v>5124235060.0200005</v>
      </c>
      <c r="G5" s="437">
        <v>3817165283.1399999</v>
      </c>
      <c r="H5" s="437">
        <v>2978748571.54</v>
      </c>
      <c r="I5" s="437">
        <v>2260054866.7900004</v>
      </c>
      <c r="J5" s="437">
        <v>1496824680</v>
      </c>
      <c r="K5" s="438">
        <v>1862681756</v>
      </c>
    </row>
    <row r="6" spans="1:11" ht="12.75">
      <c r="A6" s="421" t="s">
        <v>539</v>
      </c>
      <c r="B6" s="422">
        <v>17933.04</v>
      </c>
      <c r="C6" s="422">
        <v>74217.87</v>
      </c>
      <c r="D6" s="422">
        <v>111199.59</v>
      </c>
      <c r="E6" s="422">
        <v>126051.05</v>
      </c>
      <c r="F6" s="422">
        <v>92.62</v>
      </c>
      <c r="G6" s="422">
        <v>12.48</v>
      </c>
      <c r="H6" s="422">
        <v>7.12</v>
      </c>
      <c r="I6" s="422">
        <v>89.12</v>
      </c>
      <c r="J6" s="422">
        <v>15</v>
      </c>
      <c r="K6" s="422">
        <v>0</v>
      </c>
    </row>
    <row r="7" spans="1:11" ht="12.75">
      <c r="A7" s="421" t="s">
        <v>540</v>
      </c>
      <c r="B7" s="422">
        <v>1319496305.51</v>
      </c>
      <c r="C7" s="422">
        <v>855475615.14999998</v>
      </c>
      <c r="D7" s="422">
        <v>782241866.36999989</v>
      </c>
      <c r="E7" s="422">
        <v>756045883.97000003</v>
      </c>
      <c r="F7" s="422">
        <v>1003300317.11</v>
      </c>
      <c r="G7" s="422">
        <v>1003366246.96</v>
      </c>
      <c r="H7" s="422">
        <v>731629442.54999995</v>
      </c>
      <c r="I7" s="422">
        <v>415256250.88999999</v>
      </c>
      <c r="J7" s="422">
        <v>313663813</v>
      </c>
      <c r="K7" s="422">
        <v>494474964</v>
      </c>
    </row>
    <row r="8" spans="1:11" ht="12.75">
      <c r="A8" s="421" t="s">
        <v>541</v>
      </c>
      <c r="B8" s="422">
        <v>22544897.590000004</v>
      </c>
      <c r="C8" s="422">
        <v>12005878.120000001</v>
      </c>
      <c r="D8" s="422">
        <v>744744.65999999992</v>
      </c>
      <c r="E8" s="422">
        <v>2003181.67</v>
      </c>
      <c r="F8" s="422">
        <v>7035996.9500000002</v>
      </c>
      <c r="G8" s="422">
        <v>11641850.82</v>
      </c>
      <c r="H8" s="422">
        <v>2259338.4299999997</v>
      </c>
      <c r="I8" s="422">
        <v>659.47</v>
      </c>
      <c r="J8" s="422">
        <v>3207066</v>
      </c>
      <c r="K8" s="422">
        <v>16469486</v>
      </c>
    </row>
    <row r="9" spans="1:11" ht="12.75">
      <c r="A9" s="421" t="s">
        <v>542</v>
      </c>
      <c r="B9" s="422">
        <v>457527413.31</v>
      </c>
      <c r="C9" s="422">
        <v>530845865.07999998</v>
      </c>
      <c r="D9" s="422">
        <v>347511926.96000004</v>
      </c>
      <c r="E9" s="422">
        <v>662649336.91999996</v>
      </c>
      <c r="F9" s="422">
        <v>781587277</v>
      </c>
      <c r="G9" s="422">
        <v>445771506.77000004</v>
      </c>
      <c r="H9" s="422">
        <v>383204568.28999996</v>
      </c>
      <c r="I9" s="422">
        <v>356823875.94999999</v>
      </c>
      <c r="J9" s="422">
        <v>21985207</v>
      </c>
      <c r="K9" s="422">
        <v>258608520</v>
      </c>
    </row>
    <row r="10" spans="1:11" ht="12.75">
      <c r="A10" s="421" t="s">
        <v>543</v>
      </c>
      <c r="B10" s="422">
        <v>41206251.899999999</v>
      </c>
      <c r="C10" s="422">
        <v>9502869.9600000009</v>
      </c>
      <c r="D10" s="422">
        <v>34324031.140000001</v>
      </c>
      <c r="E10" s="422">
        <v>57453332.809999995</v>
      </c>
      <c r="F10" s="422">
        <v>83545774.930000007</v>
      </c>
      <c r="G10" s="422">
        <v>16803539.789999999</v>
      </c>
      <c r="H10" s="422">
        <v>3308871.21</v>
      </c>
      <c r="I10" s="422">
        <v>9649463.5899999999</v>
      </c>
      <c r="J10" s="422">
        <v>15023097</v>
      </c>
      <c r="K10" s="422">
        <v>10813575</v>
      </c>
    </row>
    <row r="11" spans="1:11" ht="12.75">
      <c r="A11" s="421" t="s">
        <v>544</v>
      </c>
      <c r="B11" s="422">
        <v>183348632.80000001</v>
      </c>
      <c r="C11" s="422">
        <v>228105055.57999998</v>
      </c>
      <c r="D11" s="422">
        <v>411689577.15999997</v>
      </c>
      <c r="E11" s="422">
        <v>417671620.28999996</v>
      </c>
      <c r="F11" s="422">
        <v>538824016.48000002</v>
      </c>
      <c r="G11" s="422">
        <v>528459118.89999998</v>
      </c>
      <c r="H11" s="422">
        <v>351470803.22000003</v>
      </c>
      <c r="I11" s="422">
        <v>209812694.41999999</v>
      </c>
      <c r="J11" s="422">
        <v>216889851</v>
      </c>
      <c r="K11" s="422">
        <v>185195634</v>
      </c>
    </row>
    <row r="12" spans="1:11" ht="12.75">
      <c r="A12" s="421" t="s">
        <v>545</v>
      </c>
      <c r="B12" s="422">
        <v>1886.72</v>
      </c>
      <c r="C12" s="422">
        <v>31.240000000000002</v>
      </c>
      <c r="D12" s="422">
        <v>13.91</v>
      </c>
      <c r="E12" s="422">
        <v>54.879999999999995</v>
      </c>
      <c r="F12" s="422">
        <v>1111.96</v>
      </c>
      <c r="G12" s="422">
        <v>477.55</v>
      </c>
      <c r="H12" s="422">
        <v>2637.24</v>
      </c>
      <c r="I12" s="422">
        <v>15468.939999999999</v>
      </c>
      <c r="J12" s="422">
        <v>5135</v>
      </c>
      <c r="K12" s="422">
        <v>8256</v>
      </c>
    </row>
    <row r="13" spans="1:11" ht="12.75">
      <c r="A13" s="421" t="s">
        <v>546</v>
      </c>
      <c r="B13" s="422">
        <v>242406460.46000001</v>
      </c>
      <c r="C13" s="422">
        <v>135273907.24000001</v>
      </c>
      <c r="D13" s="422">
        <v>103638879.95</v>
      </c>
      <c r="E13" s="422">
        <v>170082899.13</v>
      </c>
      <c r="F13" s="422">
        <v>357199502.73000002</v>
      </c>
      <c r="G13" s="422">
        <v>34983511.259999998</v>
      </c>
      <c r="H13" s="422">
        <v>100854933.39999999</v>
      </c>
      <c r="I13" s="422">
        <v>137066946.16</v>
      </c>
      <c r="J13" s="422">
        <v>49043314</v>
      </c>
      <c r="K13" s="422">
        <v>81305450</v>
      </c>
    </row>
    <row r="14" spans="1:11" ht="12.75">
      <c r="A14" s="421" t="s">
        <v>547</v>
      </c>
      <c r="B14" s="422">
        <v>48079583.93</v>
      </c>
      <c r="C14" s="422">
        <v>16853688.530000001</v>
      </c>
      <c r="D14" s="422">
        <v>5812310.2400000002</v>
      </c>
      <c r="E14" s="422">
        <v>8536206.0899999999</v>
      </c>
      <c r="F14" s="422">
        <v>18430940.420000002</v>
      </c>
      <c r="G14" s="422">
        <v>9866148.8900000006</v>
      </c>
      <c r="H14" s="422">
        <v>3403180.4899999998</v>
      </c>
      <c r="I14" s="422">
        <v>1919372.6</v>
      </c>
      <c r="J14" s="422">
        <v>95517</v>
      </c>
      <c r="K14" s="422">
        <v>980190</v>
      </c>
    </row>
    <row r="15" spans="1:11" ht="12.75">
      <c r="A15" s="421" t="s">
        <v>548</v>
      </c>
      <c r="B15" s="422">
        <v>7728576.9900000002</v>
      </c>
      <c r="C15" s="422">
        <v>2682871.1500000004</v>
      </c>
      <c r="D15" s="422">
        <v>1649753.88</v>
      </c>
      <c r="E15" s="422">
        <v>4322956.87</v>
      </c>
      <c r="F15" s="422">
        <v>4139210.03</v>
      </c>
      <c r="G15" s="422">
        <v>1098254.94</v>
      </c>
      <c r="H15" s="422">
        <v>125513.64</v>
      </c>
      <c r="I15" s="422">
        <v>805950.03</v>
      </c>
      <c r="J15" s="422">
        <v>22760</v>
      </c>
      <c r="K15" s="422">
        <v>3631135</v>
      </c>
    </row>
    <row r="16" spans="1:11" ht="12.75">
      <c r="A16" s="421" t="s">
        <v>549</v>
      </c>
      <c r="B16" s="422">
        <v>68652141.739999995</v>
      </c>
      <c r="C16" s="422">
        <v>110479558.08</v>
      </c>
      <c r="D16" s="422">
        <v>67342320.370000005</v>
      </c>
      <c r="E16" s="422">
        <v>201987826.62</v>
      </c>
      <c r="F16" s="422">
        <v>347064086</v>
      </c>
      <c r="G16" s="422">
        <v>185986109.46000001</v>
      </c>
      <c r="H16" s="422">
        <v>234651200.10999998</v>
      </c>
      <c r="I16" s="422">
        <v>126136074.55</v>
      </c>
      <c r="J16" s="422">
        <v>56638874</v>
      </c>
      <c r="K16" s="422">
        <v>93245663</v>
      </c>
    </row>
    <row r="17" spans="1:11" ht="12.75">
      <c r="A17" s="421" t="s">
        <v>550</v>
      </c>
      <c r="B17" s="422">
        <v>123229875.47</v>
      </c>
      <c r="C17" s="422">
        <v>38907551.469999999</v>
      </c>
      <c r="D17" s="422">
        <v>63002507.140000001</v>
      </c>
      <c r="E17" s="422">
        <v>78663596.210000008</v>
      </c>
      <c r="F17" s="422">
        <v>108067124.84</v>
      </c>
      <c r="G17" s="422">
        <v>63627363.269999996</v>
      </c>
      <c r="H17" s="422">
        <v>32192362.059999999</v>
      </c>
      <c r="I17" s="422">
        <v>15536481.15</v>
      </c>
      <c r="J17" s="422">
        <v>25434253</v>
      </c>
      <c r="K17" s="422">
        <v>62385859</v>
      </c>
    </row>
    <row r="18" spans="1:11" ht="12.75">
      <c r="A18" s="421" t="s">
        <v>551</v>
      </c>
      <c r="B18" s="422">
        <v>264799247.04000002</v>
      </c>
      <c r="C18" s="422">
        <v>372054757.60000002</v>
      </c>
      <c r="D18" s="422">
        <v>422325535.78999996</v>
      </c>
      <c r="E18" s="422">
        <v>459340507.74000001</v>
      </c>
      <c r="F18" s="422">
        <v>547675206.03999996</v>
      </c>
      <c r="G18" s="422">
        <v>545255309.13999999</v>
      </c>
      <c r="H18" s="422">
        <v>358192493.45999998</v>
      </c>
      <c r="I18" s="422">
        <v>288802646.45999998</v>
      </c>
      <c r="J18" s="422">
        <v>253360993</v>
      </c>
      <c r="K18" s="422">
        <v>254956497</v>
      </c>
    </row>
    <row r="19" spans="1:11" ht="12.75">
      <c r="A19" s="421" t="s">
        <v>552</v>
      </c>
      <c r="B19" s="422">
        <v>0</v>
      </c>
      <c r="C19" s="422">
        <v>274095.75</v>
      </c>
      <c r="D19" s="422">
        <v>115757.74</v>
      </c>
      <c r="E19" s="422">
        <v>501828.61</v>
      </c>
      <c r="F19" s="422">
        <v>444450.51</v>
      </c>
      <c r="G19" s="422">
        <v>95383.06</v>
      </c>
      <c r="H19" s="422">
        <v>1078.8699999999999</v>
      </c>
      <c r="I19" s="422">
        <v>1429.08</v>
      </c>
      <c r="J19" s="422">
        <v>4315</v>
      </c>
      <c r="K19" s="422">
        <v>6721</v>
      </c>
    </row>
    <row r="20" spans="1:11" ht="12.75">
      <c r="A20" s="421" t="s">
        <v>553</v>
      </c>
      <c r="B20" s="422">
        <v>183366498.43000001</v>
      </c>
      <c r="C20" s="422">
        <v>68279154.75</v>
      </c>
      <c r="D20" s="422">
        <v>72488136.25</v>
      </c>
      <c r="E20" s="422">
        <v>105630074.91999999</v>
      </c>
      <c r="F20" s="422">
        <v>161777753.31</v>
      </c>
      <c r="G20" s="422">
        <v>103733678.27999999</v>
      </c>
      <c r="H20" s="422">
        <v>53900588.590000004</v>
      </c>
      <c r="I20" s="422">
        <v>75878391.219999999</v>
      </c>
      <c r="J20" s="422">
        <v>41111915</v>
      </c>
      <c r="K20" s="422">
        <v>75575204</v>
      </c>
    </row>
    <row r="21" spans="1:11" ht="12.75">
      <c r="A21" s="421" t="s">
        <v>554</v>
      </c>
      <c r="B21" s="422">
        <v>0</v>
      </c>
      <c r="C21" s="422">
        <v>0</v>
      </c>
      <c r="D21" s="422">
        <v>0</v>
      </c>
      <c r="E21" s="422">
        <v>0</v>
      </c>
      <c r="F21" s="422">
        <v>0</v>
      </c>
      <c r="G21" s="422">
        <v>0</v>
      </c>
      <c r="H21" s="422">
        <v>0</v>
      </c>
      <c r="I21" s="422">
        <v>0</v>
      </c>
      <c r="J21" s="422">
        <v>0</v>
      </c>
      <c r="K21" s="422">
        <v>0</v>
      </c>
    </row>
    <row r="22" spans="1:11" ht="12.75">
      <c r="A22" s="421" t="s">
        <v>555</v>
      </c>
      <c r="B22" s="422">
        <v>47797.5</v>
      </c>
      <c r="C22" s="422">
        <v>43896.76</v>
      </c>
      <c r="D22" s="422">
        <v>56577.5</v>
      </c>
      <c r="E22" s="422">
        <v>120121.37</v>
      </c>
      <c r="F22" s="422">
        <v>710522.33</v>
      </c>
      <c r="G22" s="422">
        <v>1670990.4700000002</v>
      </c>
      <c r="H22" s="422">
        <v>789063.23</v>
      </c>
      <c r="I22" s="422">
        <v>99562.389999999985</v>
      </c>
      <c r="J22" s="422">
        <v>582874</v>
      </c>
      <c r="K22" s="422">
        <v>884570</v>
      </c>
    </row>
    <row r="23" spans="1:11" ht="12.75">
      <c r="A23" s="421" t="s">
        <v>556</v>
      </c>
      <c r="B23" s="422">
        <v>211435193.41</v>
      </c>
      <c r="C23" s="422">
        <v>385563975.85000002</v>
      </c>
      <c r="D23" s="422">
        <v>245490011.28</v>
      </c>
      <c r="E23" s="422">
        <v>392507454.75</v>
      </c>
      <c r="F23" s="422">
        <v>325421341.69</v>
      </c>
      <c r="G23" s="422">
        <v>297492036.81999999</v>
      </c>
      <c r="H23" s="422">
        <v>249401909.13</v>
      </c>
      <c r="I23" s="422">
        <v>233544864.59999999</v>
      </c>
      <c r="J23" s="422">
        <v>189395285</v>
      </c>
      <c r="K23" s="422">
        <v>87391273</v>
      </c>
    </row>
    <row r="24" spans="1:11" ht="12.75">
      <c r="A24" s="421" t="s">
        <v>557</v>
      </c>
      <c r="B24" s="422">
        <v>377199408.09999996</v>
      </c>
      <c r="C24" s="422">
        <v>112581503.64999999</v>
      </c>
      <c r="D24" s="422">
        <v>149832539.31</v>
      </c>
      <c r="E24" s="422">
        <v>181704859.61000001</v>
      </c>
      <c r="F24" s="422">
        <v>197004847.94</v>
      </c>
      <c r="G24" s="422">
        <v>90142507.200000003</v>
      </c>
      <c r="H24" s="422">
        <v>64108014.82</v>
      </c>
      <c r="I24" s="422">
        <v>45275011.489999995</v>
      </c>
      <c r="J24" s="422">
        <v>12959533</v>
      </c>
      <c r="K24" s="422">
        <v>44307511</v>
      </c>
    </row>
    <row r="25" spans="1:11" ht="12.75">
      <c r="A25" s="421" t="s">
        <v>558</v>
      </c>
      <c r="B25" s="422">
        <v>9607.2900000000009</v>
      </c>
      <c r="C25" s="422">
        <v>33783.71</v>
      </c>
      <c r="D25" s="422">
        <v>19851.16</v>
      </c>
      <c r="E25" s="422">
        <v>128027.83</v>
      </c>
      <c r="F25" s="422">
        <v>182005.68</v>
      </c>
      <c r="G25" s="422">
        <v>6206028.790000001</v>
      </c>
      <c r="H25" s="422">
        <v>4140435.82</v>
      </c>
      <c r="I25" s="422">
        <v>1851.9</v>
      </c>
      <c r="J25" s="422">
        <v>31623009</v>
      </c>
      <c r="K25" s="422">
        <v>5204824</v>
      </c>
    </row>
    <row r="26" spans="1:11" ht="12.75">
      <c r="A26" s="421" t="s">
        <v>559</v>
      </c>
      <c r="B26" s="422">
        <v>172502222.28</v>
      </c>
      <c r="C26" s="422">
        <v>247656042.30000001</v>
      </c>
      <c r="D26" s="422">
        <v>181583871.34999999</v>
      </c>
      <c r="E26" s="422">
        <v>307169985.73000002</v>
      </c>
      <c r="F26" s="422">
        <v>304315338.49000001</v>
      </c>
      <c r="G26" s="422">
        <v>218491749.28</v>
      </c>
      <c r="H26" s="422">
        <v>177457561.19999999</v>
      </c>
      <c r="I26" s="422">
        <v>136941189.25</v>
      </c>
      <c r="J26" s="422">
        <v>87174904</v>
      </c>
      <c r="K26" s="422">
        <v>91418286</v>
      </c>
    </row>
    <row r="27" spans="1:11" ht="12.75">
      <c r="A27" s="421" t="s">
        <v>560</v>
      </c>
      <c r="B27" s="422">
        <v>478211.55</v>
      </c>
      <c r="C27" s="422">
        <v>511912.33999999997</v>
      </c>
      <c r="D27" s="422">
        <v>436063.37</v>
      </c>
      <c r="E27" s="422">
        <v>622210.17000000004</v>
      </c>
      <c r="F27" s="422">
        <v>960723.89999999991</v>
      </c>
      <c r="G27" s="422">
        <v>554779.19999999995</v>
      </c>
      <c r="H27" s="422">
        <v>853012.37</v>
      </c>
      <c r="I27" s="422">
        <v>806841.22</v>
      </c>
      <c r="J27" s="422">
        <v>943408</v>
      </c>
      <c r="K27" s="422">
        <v>1055998</v>
      </c>
    </row>
    <row r="28" spans="1:11" ht="12.75">
      <c r="A28" s="421" t="s">
        <v>561</v>
      </c>
      <c r="B28" s="422">
        <v>711596409.20000005</v>
      </c>
      <c r="C28" s="422">
        <v>307245982.46000004</v>
      </c>
      <c r="D28" s="422">
        <v>199206612.91</v>
      </c>
      <c r="E28" s="422">
        <v>350101607.76999998</v>
      </c>
      <c r="F28" s="422">
        <v>336547419.06</v>
      </c>
      <c r="G28" s="422">
        <v>251918679.81</v>
      </c>
      <c r="H28" s="422">
        <v>226801556.28999999</v>
      </c>
      <c r="I28" s="422">
        <v>205679752.31</v>
      </c>
      <c r="J28" s="422">
        <v>177659542</v>
      </c>
      <c r="K28" s="422">
        <v>94715680</v>
      </c>
    </row>
    <row r="29" spans="1:11" ht="12.75">
      <c r="A29" s="423" t="s">
        <v>562</v>
      </c>
      <c r="B29" s="424">
        <v>0</v>
      </c>
      <c r="C29" s="424">
        <v>0</v>
      </c>
      <c r="D29" s="424">
        <v>0</v>
      </c>
      <c r="E29" s="424">
        <v>0</v>
      </c>
      <c r="F29" s="424">
        <v>0</v>
      </c>
      <c r="G29" s="424">
        <v>0</v>
      </c>
      <c r="H29" s="424">
        <v>0</v>
      </c>
      <c r="I29" s="425">
        <v>0</v>
      </c>
      <c r="J29" s="425">
        <v>0</v>
      </c>
      <c r="K29" s="424">
        <v>46461</v>
      </c>
    </row>
    <row r="30" spans="1:11" ht="13.5" thickBot="1">
      <c r="A30" s="426" t="s">
        <v>563</v>
      </c>
      <c r="B30" s="427">
        <v>0</v>
      </c>
      <c r="C30" s="427">
        <v>0</v>
      </c>
      <c r="D30" s="427">
        <v>0</v>
      </c>
      <c r="E30" s="427">
        <v>0</v>
      </c>
      <c r="F30" s="427">
        <v>0</v>
      </c>
      <c r="G30" s="427">
        <v>0</v>
      </c>
      <c r="H30" s="427">
        <v>0</v>
      </c>
      <c r="I30" s="427">
        <v>0</v>
      </c>
      <c r="J30" s="427">
        <v>0</v>
      </c>
      <c r="K30" s="427">
        <v>0</v>
      </c>
    </row>
    <row r="31" spans="1:11" ht="13.5" thickBot="1">
      <c r="A31" s="439" t="s">
        <v>571</v>
      </c>
      <c r="B31" s="437">
        <v>474391804</v>
      </c>
      <c r="C31" s="437">
        <v>308374494</v>
      </c>
      <c r="D31" s="437">
        <v>567225962</v>
      </c>
      <c r="E31" s="437">
        <v>821042473</v>
      </c>
      <c r="F31" s="437">
        <v>496572185</v>
      </c>
      <c r="G31" s="437">
        <v>478831011</v>
      </c>
      <c r="H31" s="437">
        <v>437758520</v>
      </c>
      <c r="I31" s="437">
        <v>527303728.73000002</v>
      </c>
      <c r="J31" s="437">
        <v>788497172.26999998</v>
      </c>
      <c r="K31" s="438">
        <v>703849217</v>
      </c>
    </row>
    <row r="32" spans="1:11" ht="12.75">
      <c r="A32" s="418" t="s">
        <v>539</v>
      </c>
      <c r="B32" s="416">
        <v>134260</v>
      </c>
      <c r="C32" s="416">
        <v>4436</v>
      </c>
      <c r="D32" s="416">
        <v>4468</v>
      </c>
      <c r="E32" s="416">
        <v>923</v>
      </c>
      <c r="F32" s="417">
        <v>39</v>
      </c>
      <c r="G32" s="417">
        <v>48</v>
      </c>
      <c r="H32" s="417">
        <v>58</v>
      </c>
      <c r="I32" s="417">
        <v>74.92</v>
      </c>
      <c r="J32" s="417">
        <v>61.78</v>
      </c>
      <c r="K32" s="417">
        <v>42</v>
      </c>
    </row>
    <row r="33" spans="1:11" ht="12.75">
      <c r="A33" s="418" t="s">
        <v>540</v>
      </c>
      <c r="B33" s="416">
        <v>5169377</v>
      </c>
      <c r="C33" s="416">
        <v>1914984</v>
      </c>
      <c r="D33" s="416">
        <v>4392094</v>
      </c>
      <c r="E33" s="416">
        <v>5143777</v>
      </c>
      <c r="F33" s="422">
        <v>2307836</v>
      </c>
      <c r="G33" s="422">
        <v>3591939</v>
      </c>
      <c r="H33" s="422">
        <v>2794537</v>
      </c>
      <c r="I33" s="422">
        <v>3593649.19</v>
      </c>
      <c r="J33" s="422">
        <v>64479376.629999995</v>
      </c>
      <c r="K33" s="422">
        <v>169003278</v>
      </c>
    </row>
    <row r="34" spans="1:11" ht="12.75">
      <c r="A34" s="418" t="s">
        <v>541</v>
      </c>
      <c r="B34" s="416">
        <v>2377545</v>
      </c>
      <c r="C34" s="416">
        <v>454836</v>
      </c>
      <c r="D34" s="416">
        <v>140127</v>
      </c>
      <c r="E34" s="416">
        <v>630930</v>
      </c>
      <c r="F34" s="422">
        <v>1467003</v>
      </c>
      <c r="G34" s="422">
        <v>2311448</v>
      </c>
      <c r="H34" s="422">
        <v>465201</v>
      </c>
      <c r="I34" s="422">
        <v>1873625.73</v>
      </c>
      <c r="J34" s="422">
        <v>5593507.0299999993</v>
      </c>
      <c r="K34" s="422">
        <v>3780215</v>
      </c>
    </row>
    <row r="35" spans="1:11" ht="12.75">
      <c r="A35" s="418" t="s">
        <v>542</v>
      </c>
      <c r="B35" s="416">
        <v>32353502</v>
      </c>
      <c r="C35" s="416">
        <v>37677744</v>
      </c>
      <c r="D35" s="416">
        <v>47817208</v>
      </c>
      <c r="E35" s="416">
        <v>62327359</v>
      </c>
      <c r="F35" s="422">
        <v>34047458</v>
      </c>
      <c r="G35" s="422">
        <v>28469309</v>
      </c>
      <c r="H35" s="422">
        <v>61205266</v>
      </c>
      <c r="I35" s="422">
        <v>70970669.489999995</v>
      </c>
      <c r="J35" s="422">
        <v>346070142.09000003</v>
      </c>
      <c r="K35" s="422">
        <v>185952420</v>
      </c>
    </row>
    <row r="36" spans="1:11" ht="12.75">
      <c r="A36" s="418" t="s">
        <v>543</v>
      </c>
      <c r="B36" s="416">
        <v>2987536</v>
      </c>
      <c r="C36" s="416">
        <v>5680483</v>
      </c>
      <c r="D36" s="416">
        <v>14009728</v>
      </c>
      <c r="E36" s="416">
        <v>27428581</v>
      </c>
      <c r="F36" s="422">
        <v>11305525</v>
      </c>
      <c r="G36" s="422">
        <v>8838112</v>
      </c>
      <c r="H36" s="422">
        <v>9143440</v>
      </c>
      <c r="I36" s="422">
        <v>10431709.24</v>
      </c>
      <c r="J36" s="422">
        <v>13828411.4</v>
      </c>
      <c r="K36" s="422">
        <v>12391031</v>
      </c>
    </row>
    <row r="37" spans="1:11" ht="12.75">
      <c r="A37" s="418" t="s">
        <v>544</v>
      </c>
      <c r="B37" s="416">
        <v>603619</v>
      </c>
      <c r="C37" s="416">
        <v>14610064</v>
      </c>
      <c r="D37" s="416">
        <v>57124732</v>
      </c>
      <c r="E37" s="416">
        <v>89462978</v>
      </c>
      <c r="F37" s="422">
        <v>54639955</v>
      </c>
      <c r="G37" s="422">
        <v>85457657</v>
      </c>
      <c r="H37" s="422">
        <v>43509723</v>
      </c>
      <c r="I37" s="422">
        <v>37939895.130000003</v>
      </c>
      <c r="J37" s="422">
        <v>39867955.800000004</v>
      </c>
      <c r="K37" s="422">
        <v>32171812</v>
      </c>
    </row>
    <row r="38" spans="1:11" ht="12.75">
      <c r="A38" s="418" t="s">
        <v>545</v>
      </c>
      <c r="B38" s="416">
        <v>0</v>
      </c>
      <c r="C38" s="416">
        <v>0</v>
      </c>
      <c r="D38" s="416">
        <v>0</v>
      </c>
      <c r="E38" s="416">
        <v>0</v>
      </c>
      <c r="F38" s="417">
        <v>0</v>
      </c>
      <c r="G38" s="417">
        <v>0</v>
      </c>
      <c r="H38" s="417">
        <v>0</v>
      </c>
      <c r="I38" s="417">
        <v>0</v>
      </c>
      <c r="J38" s="417">
        <v>0</v>
      </c>
      <c r="K38" s="417">
        <v>0</v>
      </c>
    </row>
    <row r="39" spans="1:11" ht="12.75">
      <c r="A39" s="418" t="s">
        <v>546</v>
      </c>
      <c r="B39" s="416">
        <v>0</v>
      </c>
      <c r="C39" s="416">
        <v>0</v>
      </c>
      <c r="D39" s="416">
        <v>19385830</v>
      </c>
      <c r="E39" s="416">
        <v>39996699</v>
      </c>
      <c r="F39" s="422">
        <v>28282072</v>
      </c>
      <c r="G39" s="422">
        <v>21311417</v>
      </c>
      <c r="H39" s="422">
        <v>38022772</v>
      </c>
      <c r="I39" s="422">
        <v>91040799.520000011</v>
      </c>
      <c r="J39" s="422">
        <v>108135667.40000001</v>
      </c>
      <c r="K39" s="422">
        <v>94838468</v>
      </c>
    </row>
    <row r="40" spans="1:11" ht="12.75">
      <c r="A40" s="418" t="s">
        <v>547</v>
      </c>
      <c r="B40" s="416">
        <v>13695532</v>
      </c>
      <c r="C40" s="416">
        <v>7409606</v>
      </c>
      <c r="D40" s="416">
        <v>11902860</v>
      </c>
      <c r="E40" s="416">
        <v>21536755</v>
      </c>
      <c r="F40" s="422">
        <v>7169662</v>
      </c>
      <c r="G40" s="422">
        <v>6575704</v>
      </c>
      <c r="H40" s="422">
        <v>6097305</v>
      </c>
      <c r="I40" s="422">
        <v>7386627.25</v>
      </c>
      <c r="J40" s="422">
        <v>4262079.09</v>
      </c>
      <c r="K40" s="422">
        <v>3618213</v>
      </c>
    </row>
    <row r="41" spans="1:11" ht="12.75">
      <c r="A41" s="418" t="s">
        <v>548</v>
      </c>
      <c r="B41" s="416">
        <v>1932104</v>
      </c>
      <c r="C41" s="416">
        <v>925949</v>
      </c>
      <c r="D41" s="416">
        <v>1421240</v>
      </c>
      <c r="E41" s="416">
        <v>2460403</v>
      </c>
      <c r="F41" s="422">
        <v>1312787</v>
      </c>
      <c r="G41" s="422">
        <v>1350610</v>
      </c>
      <c r="H41" s="422">
        <v>1417405</v>
      </c>
      <c r="I41" s="422">
        <v>1940862.95</v>
      </c>
      <c r="J41" s="422">
        <v>1996555.1700000002</v>
      </c>
      <c r="K41" s="422">
        <v>2395166</v>
      </c>
    </row>
    <row r="42" spans="1:11" ht="12.75">
      <c r="A42" s="418" t="s">
        <v>549</v>
      </c>
      <c r="B42" s="416">
        <v>11287173</v>
      </c>
      <c r="C42" s="416">
        <v>8048300</v>
      </c>
      <c r="D42" s="416">
        <v>12491671</v>
      </c>
      <c r="E42" s="416">
        <v>28657841</v>
      </c>
      <c r="F42" s="422">
        <v>50162706</v>
      </c>
      <c r="G42" s="422">
        <v>39303662</v>
      </c>
      <c r="H42" s="422">
        <v>48393448</v>
      </c>
      <c r="I42" s="422">
        <v>12316881.129999999</v>
      </c>
      <c r="J42" s="422">
        <v>10090881.529999999</v>
      </c>
      <c r="K42" s="422">
        <v>16502980</v>
      </c>
    </row>
    <row r="43" spans="1:11" ht="12.75">
      <c r="A43" s="418" t="s">
        <v>550</v>
      </c>
      <c r="B43" s="416">
        <v>28059807</v>
      </c>
      <c r="C43" s="416">
        <v>20609806</v>
      </c>
      <c r="D43" s="416">
        <v>35561680</v>
      </c>
      <c r="E43" s="416">
        <v>51439201</v>
      </c>
      <c r="F43" s="422">
        <v>14513337</v>
      </c>
      <c r="G43" s="422">
        <v>22211870</v>
      </c>
      <c r="H43" s="422">
        <v>4771452</v>
      </c>
      <c r="I43" s="422">
        <v>42233184.329999998</v>
      </c>
      <c r="J43" s="422">
        <v>23859437.209999997</v>
      </c>
      <c r="K43" s="422">
        <v>21510914</v>
      </c>
    </row>
    <row r="44" spans="1:11" ht="12.75">
      <c r="A44" s="418" t="s">
        <v>551</v>
      </c>
      <c r="B44" s="416">
        <v>23501267</v>
      </c>
      <c r="C44" s="416">
        <v>26089773</v>
      </c>
      <c r="D44" s="416">
        <v>41357775</v>
      </c>
      <c r="E44" s="416">
        <v>62079461</v>
      </c>
      <c r="F44" s="422">
        <v>46281459</v>
      </c>
      <c r="G44" s="422">
        <v>43177064</v>
      </c>
      <c r="H44" s="422">
        <v>35976682</v>
      </c>
      <c r="I44" s="422">
        <v>40327207.729999997</v>
      </c>
      <c r="J44" s="422">
        <v>38962430.539999999</v>
      </c>
      <c r="K44" s="422">
        <v>34439796</v>
      </c>
    </row>
    <row r="45" spans="1:11" ht="12.75">
      <c r="A45" s="418" t="s">
        <v>552</v>
      </c>
      <c r="B45" s="416">
        <v>0</v>
      </c>
      <c r="C45" s="416">
        <v>0</v>
      </c>
      <c r="D45" s="416">
        <v>25896</v>
      </c>
      <c r="E45" s="416">
        <v>124424</v>
      </c>
      <c r="F45" s="422">
        <v>29154</v>
      </c>
      <c r="G45" s="417">
        <v>0</v>
      </c>
      <c r="H45" s="417">
        <v>0</v>
      </c>
      <c r="I45" s="417">
        <v>0</v>
      </c>
      <c r="J45" s="417">
        <v>0</v>
      </c>
      <c r="K45" s="417">
        <v>0</v>
      </c>
    </row>
    <row r="46" spans="1:11" ht="12.75">
      <c r="A46" s="418" t="s">
        <v>553</v>
      </c>
      <c r="B46" s="416">
        <v>42749832</v>
      </c>
      <c r="C46" s="416">
        <v>18927527</v>
      </c>
      <c r="D46" s="416">
        <v>35863622</v>
      </c>
      <c r="E46" s="416">
        <v>69320655</v>
      </c>
      <c r="F46" s="422">
        <v>26921423</v>
      </c>
      <c r="G46" s="422">
        <v>29843264</v>
      </c>
      <c r="H46" s="422">
        <v>24527570</v>
      </c>
      <c r="I46" s="422">
        <v>40962473.659999996</v>
      </c>
      <c r="J46" s="422">
        <v>28250435.450000003</v>
      </c>
      <c r="K46" s="422">
        <v>29991910</v>
      </c>
    </row>
    <row r="47" spans="1:11" ht="12.75">
      <c r="A47" s="418" t="s">
        <v>554</v>
      </c>
      <c r="B47" s="416">
        <v>0</v>
      </c>
      <c r="C47" s="416">
        <v>0</v>
      </c>
      <c r="D47" s="416">
        <v>0</v>
      </c>
      <c r="E47" s="416">
        <v>0</v>
      </c>
      <c r="F47" s="417">
        <v>0</v>
      </c>
      <c r="G47" s="417">
        <v>0</v>
      </c>
      <c r="H47" s="417">
        <v>0</v>
      </c>
      <c r="I47" s="417">
        <v>0</v>
      </c>
      <c r="J47" s="417">
        <v>0</v>
      </c>
      <c r="K47" s="417">
        <v>0</v>
      </c>
    </row>
    <row r="48" spans="1:11" ht="12.75">
      <c r="A48" s="418" t="s">
        <v>555</v>
      </c>
      <c r="B48" s="416">
        <v>0</v>
      </c>
      <c r="C48" s="416">
        <v>0</v>
      </c>
      <c r="D48" s="416">
        <v>0</v>
      </c>
      <c r="E48" s="416">
        <v>0</v>
      </c>
      <c r="F48" s="417">
        <v>0</v>
      </c>
      <c r="G48" s="417">
        <v>0</v>
      </c>
      <c r="H48" s="417">
        <v>0</v>
      </c>
      <c r="I48" s="417">
        <v>0</v>
      </c>
      <c r="J48" s="417">
        <v>0</v>
      </c>
      <c r="K48" s="417">
        <v>0</v>
      </c>
    </row>
    <row r="49" spans="1:11" ht="12.75">
      <c r="A49" s="418" t="s">
        <v>556</v>
      </c>
      <c r="B49" s="416">
        <v>104590058</v>
      </c>
      <c r="C49" s="416">
        <v>55321786</v>
      </c>
      <c r="D49" s="416">
        <v>93874114</v>
      </c>
      <c r="E49" s="416">
        <v>102567807</v>
      </c>
      <c r="F49" s="422">
        <v>88816447</v>
      </c>
      <c r="G49" s="422">
        <v>58598499</v>
      </c>
      <c r="H49" s="422">
        <v>49229991</v>
      </c>
      <c r="I49" s="422">
        <v>50191725.279999994</v>
      </c>
      <c r="J49" s="422">
        <v>31014915.91</v>
      </c>
      <c r="K49" s="422">
        <v>26784992</v>
      </c>
    </row>
    <row r="50" spans="1:11" ht="12.75">
      <c r="A50" s="418" t="s">
        <v>557</v>
      </c>
      <c r="B50" s="416">
        <v>57814651</v>
      </c>
      <c r="C50" s="416">
        <v>31390469</v>
      </c>
      <c r="D50" s="416">
        <v>52135742</v>
      </c>
      <c r="E50" s="416">
        <v>75166609</v>
      </c>
      <c r="F50" s="422">
        <v>24788149</v>
      </c>
      <c r="G50" s="422">
        <v>32663590</v>
      </c>
      <c r="H50" s="422">
        <v>15509637</v>
      </c>
      <c r="I50" s="422">
        <v>41367240.32</v>
      </c>
      <c r="J50" s="422">
        <v>21140128.490000002</v>
      </c>
      <c r="K50" s="422">
        <v>22017818</v>
      </c>
    </row>
    <row r="51" spans="1:11" ht="12.75">
      <c r="A51" s="418" t="s">
        <v>558</v>
      </c>
      <c r="B51" s="416">
        <v>913</v>
      </c>
      <c r="C51" s="416">
        <v>0</v>
      </c>
      <c r="D51" s="416">
        <v>1291</v>
      </c>
      <c r="E51" s="416">
        <v>168584</v>
      </c>
      <c r="F51" s="422">
        <v>127077</v>
      </c>
      <c r="G51" s="422">
        <v>172335</v>
      </c>
      <c r="H51" s="422">
        <v>288123</v>
      </c>
      <c r="I51" s="422">
        <v>296383.94</v>
      </c>
      <c r="J51" s="422">
        <v>617143.41</v>
      </c>
      <c r="K51" s="422">
        <v>363158</v>
      </c>
    </row>
    <row r="52" spans="1:11" ht="12.75">
      <c r="A52" s="418" t="s">
        <v>559</v>
      </c>
      <c r="B52" s="416">
        <v>62394204</v>
      </c>
      <c r="C52" s="416">
        <v>38500189</v>
      </c>
      <c r="D52" s="416">
        <v>64903313</v>
      </c>
      <c r="E52" s="416">
        <v>76674845</v>
      </c>
      <c r="F52" s="422">
        <v>59113704</v>
      </c>
      <c r="G52" s="422">
        <v>46641569</v>
      </c>
      <c r="H52" s="422">
        <v>49023865</v>
      </c>
      <c r="I52" s="422">
        <v>26760661.670000002</v>
      </c>
      <c r="J52" s="422">
        <v>19687433.66</v>
      </c>
      <c r="K52" s="422">
        <v>23259323</v>
      </c>
    </row>
    <row r="53" spans="1:11" ht="12.75">
      <c r="A53" s="418" t="s">
        <v>560</v>
      </c>
      <c r="B53" s="416">
        <v>14992</v>
      </c>
      <c r="C53" s="416">
        <v>15561</v>
      </c>
      <c r="D53" s="416">
        <v>19786</v>
      </c>
      <c r="E53" s="416">
        <v>70114</v>
      </c>
      <c r="F53" s="422">
        <v>103084</v>
      </c>
      <c r="G53" s="422">
        <v>108145</v>
      </c>
      <c r="H53" s="422">
        <v>159648</v>
      </c>
      <c r="I53" s="422">
        <v>293277.71999999997</v>
      </c>
      <c r="J53" s="422">
        <v>252898.46</v>
      </c>
      <c r="K53" s="422">
        <v>201517</v>
      </c>
    </row>
    <row r="54" spans="1:11" ht="12.75">
      <c r="A54" s="418" t="s">
        <v>561</v>
      </c>
      <c r="B54" s="416">
        <v>84725432</v>
      </c>
      <c r="C54" s="416">
        <v>40792981</v>
      </c>
      <c r="D54" s="416">
        <v>74792785</v>
      </c>
      <c r="E54" s="416">
        <v>105784527</v>
      </c>
      <c r="F54" s="422">
        <v>45183308</v>
      </c>
      <c r="G54" s="422">
        <v>48204769</v>
      </c>
      <c r="H54" s="422">
        <v>47222397</v>
      </c>
      <c r="I54" s="422">
        <v>47376779.530000001</v>
      </c>
      <c r="J54" s="422">
        <v>30387711.219999999</v>
      </c>
      <c r="K54" s="422">
        <v>24626165</v>
      </c>
    </row>
    <row r="55" spans="1:11" ht="12.75">
      <c r="A55" s="418" t="s">
        <v>562</v>
      </c>
      <c r="B55" s="416">
        <v>0</v>
      </c>
      <c r="C55" s="416">
        <v>0</v>
      </c>
      <c r="D55" s="416">
        <v>0</v>
      </c>
      <c r="E55" s="416">
        <v>0</v>
      </c>
      <c r="F55" s="417">
        <v>0</v>
      </c>
      <c r="G55" s="417">
        <v>0</v>
      </c>
      <c r="H55" s="417">
        <v>0</v>
      </c>
      <c r="I55" s="417">
        <v>0</v>
      </c>
      <c r="J55" s="417">
        <v>0</v>
      </c>
      <c r="K55" s="417">
        <v>0</v>
      </c>
    </row>
    <row r="56" spans="1:11" ht="13.5" thickBot="1">
      <c r="A56" s="418" t="s">
        <v>563</v>
      </c>
      <c r="B56" s="416">
        <v>0</v>
      </c>
      <c r="C56" s="416">
        <v>0</v>
      </c>
      <c r="D56" s="416">
        <v>0</v>
      </c>
      <c r="E56" s="416">
        <v>0</v>
      </c>
      <c r="F56" s="417">
        <v>0</v>
      </c>
      <c r="G56" s="417">
        <v>0</v>
      </c>
      <c r="H56" s="417">
        <v>0</v>
      </c>
      <c r="I56" s="417">
        <v>0</v>
      </c>
      <c r="J56" s="417">
        <v>0</v>
      </c>
      <c r="K56" s="417">
        <v>0</v>
      </c>
    </row>
    <row r="57" spans="1:11" ht="13.5" thickBot="1">
      <c r="A57" s="439" t="s">
        <v>572</v>
      </c>
      <c r="B57" s="440">
        <v>117944893.00459036</v>
      </c>
      <c r="C57" s="440">
        <v>115901956.10024057</v>
      </c>
      <c r="D57" s="440">
        <v>142114192.39841759</v>
      </c>
      <c r="E57" s="440">
        <v>153333246.43703079</v>
      </c>
      <c r="F57" s="437">
        <v>164714004.27582407</v>
      </c>
      <c r="G57" s="437">
        <v>172438817.46004063</v>
      </c>
      <c r="H57" s="437">
        <v>181115546.38351998</v>
      </c>
      <c r="I57" s="437">
        <v>207782506</v>
      </c>
      <c r="J57" s="437">
        <v>238439595</v>
      </c>
      <c r="K57" s="438">
        <v>167883534</v>
      </c>
    </row>
    <row r="58" spans="1:11" ht="12.75">
      <c r="A58" s="418" t="s">
        <v>539</v>
      </c>
      <c r="B58" s="416">
        <v>1885446.8577241739</v>
      </c>
      <c r="C58" s="416">
        <v>2604136.0375251225</v>
      </c>
      <c r="D58" s="416">
        <v>2802081.8990824148</v>
      </c>
      <c r="E58" s="416">
        <v>2758912.084381836</v>
      </c>
      <c r="F58" s="422">
        <v>2598937.7619712553</v>
      </c>
      <c r="G58" s="422">
        <v>1825791.6429200002</v>
      </c>
      <c r="H58" s="422">
        <v>1956936.3164799998</v>
      </c>
      <c r="I58" s="422">
        <v>2181077</v>
      </c>
      <c r="J58" s="422">
        <v>1553502</v>
      </c>
      <c r="K58" s="422">
        <v>1553729</v>
      </c>
    </row>
    <row r="59" spans="1:11" ht="12.75">
      <c r="A59" s="418" t="s">
        <v>540</v>
      </c>
      <c r="B59" s="416">
        <v>7656222.469328573</v>
      </c>
      <c r="C59" s="416">
        <v>7271730.0195494294</v>
      </c>
      <c r="D59" s="416">
        <v>8097946.9850280313</v>
      </c>
      <c r="E59" s="416">
        <v>9392414.2086814065</v>
      </c>
      <c r="F59" s="422">
        <v>10256307.121006878</v>
      </c>
      <c r="G59" s="422">
        <v>12277707.738180002</v>
      </c>
      <c r="H59" s="422">
        <v>13685005.948799999</v>
      </c>
      <c r="I59" s="422">
        <v>16128823</v>
      </c>
      <c r="J59" s="422">
        <v>19098015</v>
      </c>
      <c r="K59" s="422">
        <v>12076391</v>
      </c>
    </row>
    <row r="60" spans="1:11" ht="12.75">
      <c r="A60" s="418" t="s">
        <v>541</v>
      </c>
      <c r="B60" s="416">
        <v>7312841.2329840008</v>
      </c>
      <c r="C60" s="416">
        <v>4901382.6419947008</v>
      </c>
      <c r="D60" s="416">
        <v>6571717.9971504146</v>
      </c>
      <c r="E60" s="416">
        <v>7718362.3780964613</v>
      </c>
      <c r="F60" s="422">
        <v>7755266.2230911357</v>
      </c>
      <c r="G60" s="422">
        <v>9241030.0819799993</v>
      </c>
      <c r="H60" s="422">
        <v>9635277.1273599993</v>
      </c>
      <c r="I60" s="422">
        <v>10886734</v>
      </c>
      <c r="J60" s="422">
        <v>12727728</v>
      </c>
      <c r="K60" s="422">
        <v>9066609</v>
      </c>
    </row>
    <row r="61" spans="1:11" ht="12.75">
      <c r="A61" s="418" t="s">
        <v>542</v>
      </c>
      <c r="B61" s="416">
        <v>11777471.507764734</v>
      </c>
      <c r="C61" s="416">
        <v>13171182.898758335</v>
      </c>
      <c r="D61" s="416">
        <v>17153291.72868719</v>
      </c>
      <c r="E61" s="416">
        <v>18448408.87328168</v>
      </c>
      <c r="F61" s="422">
        <v>18923925.400259413</v>
      </c>
      <c r="G61" s="422">
        <v>21230830.52208</v>
      </c>
      <c r="H61" s="422">
        <v>20798111.013280001</v>
      </c>
      <c r="I61" s="422">
        <v>25913731</v>
      </c>
      <c r="J61" s="422">
        <v>31496327</v>
      </c>
      <c r="K61" s="422">
        <v>22489434</v>
      </c>
    </row>
    <row r="62" spans="1:11" ht="12.75">
      <c r="A62" s="418" t="s">
        <v>543</v>
      </c>
      <c r="B62" s="416">
        <v>6863988.4434866421</v>
      </c>
      <c r="C62" s="416">
        <v>4986369.0543342577</v>
      </c>
      <c r="D62" s="416">
        <v>7957769.1972676329</v>
      </c>
      <c r="E62" s="416">
        <v>8454082.1447049789</v>
      </c>
      <c r="F62" s="422">
        <v>9082065.8306906074</v>
      </c>
      <c r="G62" s="422">
        <v>9929504.8179599997</v>
      </c>
      <c r="H62" s="422">
        <v>10169321.679839998</v>
      </c>
      <c r="I62" s="422">
        <v>11031189</v>
      </c>
      <c r="J62" s="422">
        <v>11082766</v>
      </c>
      <c r="K62" s="422">
        <v>9977642</v>
      </c>
    </row>
    <row r="63" spans="1:11" ht="12.75">
      <c r="A63" s="418" t="s">
        <v>544</v>
      </c>
      <c r="B63" s="416">
        <v>13324471.013770783</v>
      </c>
      <c r="C63" s="416">
        <v>13318849.086986749</v>
      </c>
      <c r="D63" s="416">
        <v>15049567.406510746</v>
      </c>
      <c r="E63" s="416">
        <v>15557516.712760732</v>
      </c>
      <c r="F63" s="422">
        <v>15852389.235077644</v>
      </c>
      <c r="G63" s="422">
        <v>15830478.344440002</v>
      </c>
      <c r="H63" s="422">
        <v>16642735.962239999</v>
      </c>
      <c r="I63" s="422">
        <v>17557259</v>
      </c>
      <c r="J63" s="422">
        <v>21977353</v>
      </c>
      <c r="K63" s="422">
        <v>8993685</v>
      </c>
    </row>
    <row r="64" spans="1:11" ht="12.75">
      <c r="A64" s="418" t="s">
        <v>545</v>
      </c>
      <c r="B64" s="416">
        <v>11300.060776316483</v>
      </c>
      <c r="C64" s="416">
        <v>11245.963526444284</v>
      </c>
      <c r="D64" s="416">
        <v>22428.265658171251</v>
      </c>
      <c r="E64" s="416">
        <v>5088.0357128230453</v>
      </c>
      <c r="F64" s="422">
        <v>7579.0649344109852</v>
      </c>
      <c r="G64" s="422">
        <v>17516.543239999999</v>
      </c>
      <c r="H64" s="422">
        <v>13644.296479999999</v>
      </c>
      <c r="I64" s="422">
        <v>32465</v>
      </c>
      <c r="J64" s="422">
        <v>28795</v>
      </c>
      <c r="K64" s="422">
        <v>11768</v>
      </c>
    </row>
    <row r="65" spans="1:11" ht="12.75">
      <c r="A65" s="418" t="s">
        <v>546</v>
      </c>
      <c r="B65" s="416">
        <v>8335537.8569511361</v>
      </c>
      <c r="C65" s="416">
        <v>8329096.1438863734</v>
      </c>
      <c r="D65" s="416">
        <v>7606100.1849861285</v>
      </c>
      <c r="E65" s="416">
        <v>9659696.4300015625</v>
      </c>
      <c r="F65" s="422">
        <v>10939122.498419806</v>
      </c>
      <c r="G65" s="422">
        <v>12387522.480200002</v>
      </c>
      <c r="H65" s="422">
        <v>11999324.112959998</v>
      </c>
      <c r="I65" s="422">
        <v>13624297</v>
      </c>
      <c r="J65" s="422">
        <v>16881596</v>
      </c>
      <c r="K65" s="422">
        <v>8694732</v>
      </c>
    </row>
    <row r="66" spans="1:11" ht="12.75">
      <c r="A66" s="418" t="s">
        <v>547</v>
      </c>
      <c r="B66" s="416">
        <v>5581649.2709796997</v>
      </c>
      <c r="C66" s="416">
        <v>5155731.3510648236</v>
      </c>
      <c r="D66" s="416">
        <v>5154738.7779010274</v>
      </c>
      <c r="E66" s="416">
        <v>7840591.8007516256</v>
      </c>
      <c r="F66" s="422">
        <v>7771474.6991853416</v>
      </c>
      <c r="G66" s="422">
        <v>8466063.7667800002</v>
      </c>
      <c r="H66" s="422">
        <v>8703169.9118399993</v>
      </c>
      <c r="I66" s="422">
        <v>9920096</v>
      </c>
      <c r="J66" s="422">
        <v>10845171</v>
      </c>
      <c r="K66" s="422">
        <v>8359825</v>
      </c>
    </row>
    <row r="67" spans="1:11" ht="12.75">
      <c r="A67" s="418" t="s">
        <v>548</v>
      </c>
      <c r="B67" s="416">
        <v>2463420.5479415776</v>
      </c>
      <c r="C67" s="416">
        <v>1329665.642055142</v>
      </c>
      <c r="D67" s="416">
        <v>1515454.0002538557</v>
      </c>
      <c r="E67" s="416">
        <v>1702369.8013526185</v>
      </c>
      <c r="F67" s="422">
        <v>2326784.9731547069</v>
      </c>
      <c r="G67" s="422">
        <v>2581905.7791999998</v>
      </c>
      <c r="H67" s="422">
        <v>2938348.1512000002</v>
      </c>
      <c r="I67" s="422">
        <v>3535872</v>
      </c>
      <c r="J67" s="422">
        <v>3365550</v>
      </c>
      <c r="K67" s="422">
        <v>2407107</v>
      </c>
    </row>
    <row r="68" spans="1:11" ht="12.75">
      <c r="A68" s="418" t="s">
        <v>549</v>
      </c>
      <c r="B68" s="416">
        <v>3429872.9844797268</v>
      </c>
      <c r="C68" s="416">
        <v>3060716.5959932036</v>
      </c>
      <c r="D68" s="416">
        <v>4025571.4172085314</v>
      </c>
      <c r="E68" s="416">
        <v>4414770.3028009674</v>
      </c>
      <c r="F68" s="422">
        <v>3968745.9335675007</v>
      </c>
      <c r="G68" s="422">
        <v>5200478.4551406</v>
      </c>
      <c r="H68" s="422">
        <v>5010835.9271999998</v>
      </c>
      <c r="I68" s="422">
        <v>7247308</v>
      </c>
      <c r="J68" s="422">
        <v>6947433</v>
      </c>
      <c r="K68" s="422">
        <v>5363529</v>
      </c>
    </row>
    <row r="69" spans="1:11" ht="12.75">
      <c r="A69" s="418" t="s">
        <v>550</v>
      </c>
      <c r="B69" s="416">
        <v>4444856.7729877736</v>
      </c>
      <c r="C69" s="416">
        <v>4159594.2536357469</v>
      </c>
      <c r="D69" s="416">
        <v>6139814.2762503335</v>
      </c>
      <c r="E69" s="416">
        <v>6393963.5306224655</v>
      </c>
      <c r="F69" s="422">
        <v>7345486.7249576561</v>
      </c>
      <c r="G69" s="422">
        <v>7856575.2497799993</v>
      </c>
      <c r="H69" s="422">
        <v>8534969.0248000007</v>
      </c>
      <c r="I69" s="422">
        <v>8708975</v>
      </c>
      <c r="J69" s="422">
        <v>11553465</v>
      </c>
      <c r="K69" s="422">
        <v>9917396</v>
      </c>
    </row>
    <row r="70" spans="1:11" ht="12.75">
      <c r="A70" s="418" t="s">
        <v>551</v>
      </c>
      <c r="B70" s="416">
        <v>9710945.0055526961</v>
      </c>
      <c r="C70" s="416">
        <v>10380841.300382096</v>
      </c>
      <c r="D70" s="416">
        <v>11409208.843352167</v>
      </c>
      <c r="E70" s="416">
        <v>12095515.775883485</v>
      </c>
      <c r="F70" s="422">
        <v>13367456.898452088</v>
      </c>
      <c r="G70" s="422">
        <v>13543384.77472</v>
      </c>
      <c r="H70" s="422">
        <v>14627549.89536</v>
      </c>
      <c r="I70" s="422">
        <v>16296320</v>
      </c>
      <c r="J70" s="422">
        <v>17911958</v>
      </c>
      <c r="K70" s="422">
        <v>13933786</v>
      </c>
    </row>
    <row r="71" spans="1:11" ht="12.75">
      <c r="A71" s="418" t="s">
        <v>552</v>
      </c>
      <c r="B71" s="416">
        <v>1059665.7928002398</v>
      </c>
      <c r="C71" s="416">
        <v>1423706.9451710866</v>
      </c>
      <c r="D71" s="416">
        <v>1521519.8981679007</v>
      </c>
      <c r="E71" s="416">
        <v>1790986.4947222113</v>
      </c>
      <c r="F71" s="422">
        <v>1734978.9298764425</v>
      </c>
      <c r="G71" s="422">
        <v>1644525.1435400001</v>
      </c>
      <c r="H71" s="422">
        <v>2044499.3359999999</v>
      </c>
      <c r="I71" s="422">
        <v>2820409</v>
      </c>
      <c r="J71" s="422">
        <v>2966129</v>
      </c>
      <c r="K71" s="422">
        <v>2824992</v>
      </c>
    </row>
    <row r="72" spans="1:11" ht="12.75">
      <c r="A72" s="418" t="s">
        <v>553</v>
      </c>
      <c r="B72" s="416">
        <v>7667101.5063055521</v>
      </c>
      <c r="C72" s="416">
        <v>7801763.2186738746</v>
      </c>
      <c r="D72" s="416">
        <v>9431368.2414579075</v>
      </c>
      <c r="E72" s="416">
        <v>11380129.476038987</v>
      </c>
      <c r="F72" s="422">
        <v>11202302.463171164</v>
      </c>
      <c r="G72" s="422">
        <v>12173083.610840002</v>
      </c>
      <c r="H72" s="422">
        <v>13035986.717759999</v>
      </c>
      <c r="I72" s="422">
        <v>15291868</v>
      </c>
      <c r="J72" s="422">
        <v>17669818</v>
      </c>
      <c r="K72" s="422">
        <v>12095857</v>
      </c>
    </row>
    <row r="73" spans="1:11" ht="12.75">
      <c r="A73" s="418" t="s">
        <v>554</v>
      </c>
      <c r="B73" s="416">
        <v>418151.15014961758</v>
      </c>
      <c r="C73" s="416">
        <v>477062.15524675179</v>
      </c>
      <c r="D73" s="416">
        <v>114580.23345233868</v>
      </c>
      <c r="E73" s="416">
        <v>488981.38280839717</v>
      </c>
      <c r="F73" s="422">
        <v>589887.75891903555</v>
      </c>
      <c r="G73" s="422">
        <v>414056.74178000004</v>
      </c>
      <c r="H73" s="422">
        <v>465466.93167999998</v>
      </c>
      <c r="I73" s="422">
        <v>486813</v>
      </c>
      <c r="J73" s="422">
        <v>105507</v>
      </c>
      <c r="K73" s="422">
        <v>80124</v>
      </c>
    </row>
    <row r="74" spans="1:11" ht="12.75">
      <c r="A74" s="418" t="s">
        <v>555</v>
      </c>
      <c r="B74" s="416">
        <v>1503559.6201049828</v>
      </c>
      <c r="C74" s="416">
        <v>1815498.6870035345</v>
      </c>
      <c r="D74" s="416">
        <v>1929867.6567431935</v>
      </c>
      <c r="E74" s="416">
        <v>2087314.4489031448</v>
      </c>
      <c r="F74" s="422">
        <v>2339768.8466951731</v>
      </c>
      <c r="G74" s="422">
        <v>3449171.4610600001</v>
      </c>
      <c r="H74" s="422">
        <v>3695676.7881599995</v>
      </c>
      <c r="I74" s="422">
        <v>5477205</v>
      </c>
      <c r="J74" s="422">
        <v>6487307</v>
      </c>
      <c r="K74" s="422">
        <v>5114222</v>
      </c>
    </row>
    <row r="75" spans="1:11" ht="12.75">
      <c r="A75" s="418" t="s">
        <v>556</v>
      </c>
      <c r="B75" s="416">
        <v>3869806.3761030934</v>
      </c>
      <c r="C75" s="416">
        <v>5234421.1746665835</v>
      </c>
      <c r="D75" s="416">
        <v>5892959.7344155908</v>
      </c>
      <c r="E75" s="416">
        <v>5043318.7105122404</v>
      </c>
      <c r="F75" s="422">
        <v>7083829.589219776</v>
      </c>
      <c r="G75" s="422">
        <v>6106276.6426799996</v>
      </c>
      <c r="H75" s="422">
        <v>5141307.7097599991</v>
      </c>
      <c r="I75" s="422">
        <v>4226999</v>
      </c>
      <c r="J75" s="422">
        <v>5399259</v>
      </c>
      <c r="K75" s="422">
        <v>5661840</v>
      </c>
    </row>
    <row r="76" spans="1:11" ht="12.75">
      <c r="A76" s="418" t="s">
        <v>557</v>
      </c>
      <c r="B76" s="416">
        <v>3960317.6947935098</v>
      </c>
      <c r="C76" s="416">
        <v>3923245.1533731665</v>
      </c>
      <c r="D76" s="416">
        <v>4310321.7462664228</v>
      </c>
      <c r="E76" s="416">
        <v>4398577.190780038</v>
      </c>
      <c r="F76" s="422">
        <v>5657187.9169113589</v>
      </c>
      <c r="G76" s="422">
        <v>6066630.1240999997</v>
      </c>
      <c r="H76" s="422">
        <v>6336432.3414399996</v>
      </c>
      <c r="I76" s="422">
        <v>7168905</v>
      </c>
      <c r="J76" s="422">
        <v>9040125</v>
      </c>
      <c r="K76" s="422">
        <v>4954273</v>
      </c>
    </row>
    <row r="77" spans="1:11" ht="12.75">
      <c r="A77" s="418" t="s">
        <v>558</v>
      </c>
      <c r="B77" s="416">
        <v>5402052.7953502769</v>
      </c>
      <c r="C77" s="416">
        <v>5344138.6462381808</v>
      </c>
      <c r="D77" s="416">
        <v>5285281.432479511</v>
      </c>
      <c r="E77" s="416">
        <v>5159013.5264978996</v>
      </c>
      <c r="F77" s="422">
        <v>6323145.0950636603</v>
      </c>
      <c r="G77" s="422">
        <v>6287323.9515400007</v>
      </c>
      <c r="H77" s="422">
        <v>7264707.2099199994</v>
      </c>
      <c r="I77" s="422">
        <v>8552182</v>
      </c>
      <c r="J77" s="422">
        <v>7859622</v>
      </c>
      <c r="K77" s="422">
        <v>6709670</v>
      </c>
    </row>
    <row r="78" spans="1:11" ht="12.75">
      <c r="A78" s="418" t="s">
        <v>559</v>
      </c>
      <c r="B78" s="416">
        <v>7046240.7818319406</v>
      </c>
      <c r="C78" s="416">
        <v>7291241.7582965214</v>
      </c>
      <c r="D78" s="416">
        <v>14325726.961119816</v>
      </c>
      <c r="E78" s="416">
        <v>13516184.16526149</v>
      </c>
      <c r="F78" s="422">
        <v>13686427.053516259</v>
      </c>
      <c r="G78" s="422">
        <v>10491345.324599998</v>
      </c>
      <c r="H78" s="422">
        <v>11003674.13136</v>
      </c>
      <c r="I78" s="422">
        <v>13574741</v>
      </c>
      <c r="J78" s="422">
        <v>15271857</v>
      </c>
      <c r="K78" s="422">
        <v>11914503</v>
      </c>
    </row>
    <row r="79" spans="1:11" ht="12.75">
      <c r="A79" s="418" t="s">
        <v>560</v>
      </c>
      <c r="B79" s="416">
        <v>1033820.424048265</v>
      </c>
      <c r="C79" s="416">
        <v>664529.97573027725</v>
      </c>
      <c r="D79" s="416">
        <v>927993.41310510365</v>
      </c>
      <c r="E79" s="416">
        <v>869382.4310984239</v>
      </c>
      <c r="F79" s="422">
        <v>949736.02802175866</v>
      </c>
      <c r="G79" s="422">
        <v>913443.64188000001</v>
      </c>
      <c r="H79" s="422">
        <v>2103074.92368</v>
      </c>
      <c r="I79" s="422">
        <v>1017700</v>
      </c>
      <c r="J79" s="422">
        <v>1363105</v>
      </c>
      <c r="K79" s="422">
        <v>729291</v>
      </c>
    </row>
    <row r="80" spans="1:11" ht="12.75">
      <c r="A80" s="418" t="s">
        <v>561</v>
      </c>
      <c r="B80" s="416">
        <v>3146142.814792308</v>
      </c>
      <c r="C80" s="416">
        <v>3207876.5915867663</v>
      </c>
      <c r="D80" s="416">
        <v>4802513.511701487</v>
      </c>
      <c r="E80" s="416">
        <v>4102959.3104283637</v>
      </c>
      <c r="F80" s="422">
        <v>4833596.6362122968</v>
      </c>
      <c r="G80" s="422">
        <v>4411779.5142200002</v>
      </c>
      <c r="H80" s="422">
        <v>5212809.5318400003</v>
      </c>
      <c r="I80" s="422">
        <v>6004017</v>
      </c>
      <c r="J80" s="422">
        <v>6718109</v>
      </c>
      <c r="K80" s="422">
        <v>4861349</v>
      </c>
    </row>
    <row r="81" spans="1:11" ht="12.75">
      <c r="A81" s="418" t="s">
        <v>562</v>
      </c>
      <c r="B81" s="416">
        <v>11310.414307878293</v>
      </c>
      <c r="C81" s="416">
        <v>12014.912377266814</v>
      </c>
      <c r="D81" s="416">
        <v>19463.666679419461</v>
      </c>
      <c r="E81" s="416">
        <v>19455.877442696172</v>
      </c>
      <c r="F81" s="422">
        <v>43553.030509609976</v>
      </c>
      <c r="G81" s="422">
        <v>55096.25740000001</v>
      </c>
      <c r="H81" s="422">
        <v>56406.394079999998</v>
      </c>
      <c r="I81" s="422">
        <v>56161</v>
      </c>
      <c r="J81" s="422">
        <v>68216</v>
      </c>
      <c r="K81" s="422">
        <v>80077</v>
      </c>
    </row>
    <row r="82" spans="1:11" ht="12.75">
      <c r="A82" s="418" t="s">
        <v>563</v>
      </c>
      <c r="B82" s="416">
        <v>28699.609274904571</v>
      </c>
      <c r="C82" s="416">
        <v>25915.892184152653</v>
      </c>
      <c r="D82" s="416">
        <v>46904.923492221176</v>
      </c>
      <c r="E82" s="416">
        <v>35251.343504267919</v>
      </c>
      <c r="F82" s="422">
        <v>74048.562939078285</v>
      </c>
      <c r="G82" s="422">
        <v>37294.849779999997</v>
      </c>
      <c r="H82" s="422">
        <v>40275</v>
      </c>
      <c r="I82" s="422">
        <v>41360</v>
      </c>
      <c r="J82" s="422">
        <v>20882</v>
      </c>
      <c r="K82" s="422">
        <v>11704</v>
      </c>
    </row>
    <row r="83" spans="1:11" ht="12.75">
      <c r="A83" s="418"/>
      <c r="B83" s="416"/>
      <c r="C83" s="416"/>
      <c r="D83" s="416"/>
      <c r="E83" s="416"/>
      <c r="F83" s="417"/>
      <c r="G83" s="417"/>
      <c r="H83" s="417"/>
      <c r="I83" s="417"/>
      <c r="J83" s="417"/>
      <c r="K83" s="417"/>
    </row>
    <row r="84" spans="1:11" ht="12.75">
      <c r="A84" s="418"/>
      <c r="B84" s="416"/>
      <c r="C84" s="416"/>
      <c r="D84" s="416"/>
      <c r="E84" s="416"/>
      <c r="F84" s="417"/>
      <c r="G84" s="417"/>
      <c r="H84" s="417"/>
      <c r="I84" s="417"/>
      <c r="J84" s="417"/>
      <c r="K84" s="417"/>
    </row>
    <row r="85" spans="1:11" ht="12.75">
      <c r="A85" s="428" t="s">
        <v>573</v>
      </c>
      <c r="B85" s="429"/>
      <c r="C85" s="429"/>
      <c r="D85" s="429"/>
      <c r="E85" s="429"/>
      <c r="F85" s="430"/>
      <c r="G85" s="430"/>
      <c r="H85" s="430"/>
      <c r="I85" s="430"/>
      <c r="J85" s="430"/>
      <c r="K85" s="430"/>
    </row>
    <row r="86" spans="1:11" ht="12.75">
      <c r="A86" s="431" t="s">
        <v>568</v>
      </c>
      <c r="B86" s="432"/>
      <c r="C86" s="432"/>
      <c r="D86" s="432"/>
      <c r="E86" s="432"/>
      <c r="F86" s="425"/>
      <c r="G86" s="425"/>
      <c r="H86" s="425"/>
      <c r="I86" s="425"/>
      <c r="J86" s="425"/>
      <c r="K86" s="425"/>
    </row>
    <row r="87" spans="1:11" ht="12.75">
      <c r="A87" s="433" t="s">
        <v>574</v>
      </c>
      <c r="B87" s="434"/>
      <c r="C87" s="434"/>
      <c r="D87" s="434"/>
      <c r="E87" s="434"/>
      <c r="F87" s="435"/>
      <c r="G87" s="435"/>
      <c r="H87" s="435"/>
      <c r="I87" s="435"/>
      <c r="J87" s="435"/>
      <c r="K87" s="435"/>
    </row>
  </sheetData>
  <mergeCells count="1">
    <mergeCell ref="A2:K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baseColWidth="10" defaultColWidth="11.42578125" defaultRowHeight="12.75"/>
  <cols>
    <col min="1" max="1" width="11.42578125" style="400"/>
    <col min="2" max="14" width="10" style="399" customWidth="1"/>
    <col min="15" max="16384" width="11.42578125" style="400"/>
  </cols>
  <sheetData>
    <row r="1" spans="1:14">
      <c r="A1" s="282" t="s">
        <v>576</v>
      </c>
    </row>
    <row r="2" spans="1:14" ht="15.75">
      <c r="A2" s="411" t="s">
        <v>577</v>
      </c>
    </row>
    <row r="3" spans="1:14" ht="15.75">
      <c r="A3" s="411"/>
    </row>
    <row r="4" spans="1:14" ht="15.75">
      <c r="A4" s="411" t="s">
        <v>575</v>
      </c>
    </row>
    <row r="5" spans="1:14" ht="13.5" thickBot="1">
      <c r="A5" s="329" t="s">
        <v>385</v>
      </c>
      <c r="B5" s="390" t="s">
        <v>118</v>
      </c>
      <c r="C5" s="390" t="s">
        <v>119</v>
      </c>
      <c r="D5" s="390" t="s">
        <v>125</v>
      </c>
      <c r="E5" s="390" t="s">
        <v>128</v>
      </c>
      <c r="F5" s="390" t="s">
        <v>129</v>
      </c>
      <c r="G5" s="390" t="s">
        <v>154</v>
      </c>
      <c r="H5" s="390" t="s">
        <v>155</v>
      </c>
      <c r="I5" s="390" t="s">
        <v>157</v>
      </c>
      <c r="J5" s="390" t="s">
        <v>158</v>
      </c>
      <c r="K5" s="390" t="s">
        <v>159</v>
      </c>
      <c r="L5" s="390" t="s">
        <v>160</v>
      </c>
      <c r="M5" s="390" t="s">
        <v>161</v>
      </c>
      <c r="N5" s="390" t="s">
        <v>56</v>
      </c>
    </row>
    <row r="6" spans="1:14" ht="13.5" thickBot="1">
      <c r="A6" s="401" t="s">
        <v>578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3"/>
    </row>
    <row r="7" spans="1:14">
      <c r="A7" s="404">
        <v>2008</v>
      </c>
      <c r="B7" s="405">
        <v>709</v>
      </c>
      <c r="C7" s="405">
        <v>1674</v>
      </c>
      <c r="D7" s="405">
        <v>642</v>
      </c>
      <c r="E7" s="405">
        <v>807</v>
      </c>
      <c r="F7" s="405">
        <v>1007</v>
      </c>
      <c r="G7" s="405">
        <v>649</v>
      </c>
      <c r="H7" s="405">
        <v>856</v>
      </c>
      <c r="I7" s="405">
        <v>1094</v>
      </c>
      <c r="J7" s="405">
        <v>812</v>
      </c>
      <c r="K7" s="405">
        <v>686</v>
      </c>
      <c r="L7" s="405">
        <v>511</v>
      </c>
      <c r="M7" s="405">
        <v>346</v>
      </c>
      <c r="N7" s="405">
        <v>9793</v>
      </c>
    </row>
    <row r="8" spans="1:14">
      <c r="A8" s="404">
        <v>2009</v>
      </c>
      <c r="B8" s="405">
        <v>353</v>
      </c>
      <c r="C8" s="405">
        <v>717</v>
      </c>
      <c r="D8" s="405">
        <v>601</v>
      </c>
      <c r="E8" s="405">
        <v>338</v>
      </c>
      <c r="F8" s="405">
        <v>507</v>
      </c>
      <c r="G8" s="405">
        <v>281</v>
      </c>
      <c r="H8" s="405">
        <v>304</v>
      </c>
      <c r="I8" s="405">
        <v>586</v>
      </c>
      <c r="J8" s="405">
        <v>415</v>
      </c>
      <c r="K8" s="405">
        <v>439</v>
      </c>
      <c r="L8" s="405">
        <v>404</v>
      </c>
      <c r="M8" s="405">
        <v>290</v>
      </c>
      <c r="N8" s="405">
        <v>5235</v>
      </c>
    </row>
    <row r="9" spans="1:14">
      <c r="A9" s="404">
        <v>2010</v>
      </c>
      <c r="B9" s="405">
        <v>514</v>
      </c>
      <c r="C9" s="405">
        <v>1556</v>
      </c>
      <c r="D9" s="405">
        <v>512</v>
      </c>
      <c r="E9" s="405">
        <v>467</v>
      </c>
      <c r="F9" s="405">
        <v>697</v>
      </c>
      <c r="G9" s="405">
        <v>476</v>
      </c>
      <c r="H9" s="405">
        <v>686</v>
      </c>
      <c r="I9" s="405">
        <v>686</v>
      </c>
      <c r="J9" s="405">
        <v>526</v>
      </c>
      <c r="K9" s="405">
        <v>859</v>
      </c>
      <c r="L9" s="405">
        <v>949</v>
      </c>
      <c r="M9" s="405">
        <v>1710</v>
      </c>
      <c r="N9" s="405">
        <v>9638</v>
      </c>
    </row>
    <row r="10" spans="1:14">
      <c r="A10" s="404">
        <v>2011</v>
      </c>
      <c r="B10" s="405">
        <v>1388</v>
      </c>
      <c r="C10" s="405">
        <v>1930</v>
      </c>
      <c r="D10" s="405">
        <v>961</v>
      </c>
      <c r="E10" s="405">
        <v>782</v>
      </c>
      <c r="F10" s="405">
        <v>898</v>
      </c>
      <c r="G10" s="405">
        <v>494</v>
      </c>
      <c r="H10" s="405">
        <v>545</v>
      </c>
      <c r="I10" s="405">
        <v>600</v>
      </c>
      <c r="J10" s="405">
        <v>691</v>
      </c>
      <c r="K10" s="405">
        <v>451</v>
      </c>
      <c r="L10" s="405">
        <v>739</v>
      </c>
      <c r="M10" s="405">
        <v>463</v>
      </c>
      <c r="N10" s="405">
        <v>9942</v>
      </c>
    </row>
    <row r="11" spans="1:14">
      <c r="A11" s="404">
        <v>2012</v>
      </c>
      <c r="B11" s="405">
        <v>1391</v>
      </c>
      <c r="C11" s="405">
        <v>462</v>
      </c>
      <c r="D11" s="405">
        <v>474</v>
      </c>
      <c r="E11" s="405">
        <v>345</v>
      </c>
      <c r="F11" s="405">
        <v>1279</v>
      </c>
      <c r="G11" s="405">
        <v>523</v>
      </c>
      <c r="H11" s="405">
        <v>450</v>
      </c>
      <c r="I11" s="405">
        <v>611</v>
      </c>
      <c r="J11" s="405">
        <v>384</v>
      </c>
      <c r="K11" s="405">
        <v>371</v>
      </c>
      <c r="L11" s="405">
        <v>739</v>
      </c>
      <c r="M11" s="405">
        <v>218</v>
      </c>
      <c r="N11" s="405">
        <v>7247</v>
      </c>
    </row>
    <row r="12" spans="1:14">
      <c r="A12" s="404">
        <v>2013</v>
      </c>
      <c r="B12" s="405">
        <v>1121</v>
      </c>
      <c r="C12" s="405">
        <v>319</v>
      </c>
      <c r="D12" s="405">
        <v>318</v>
      </c>
      <c r="E12" s="405">
        <v>418</v>
      </c>
      <c r="F12" s="405">
        <v>1035</v>
      </c>
      <c r="G12" s="405">
        <v>376</v>
      </c>
      <c r="H12" s="405">
        <v>360</v>
      </c>
      <c r="I12" s="405">
        <v>451</v>
      </c>
      <c r="J12" s="405">
        <v>310</v>
      </c>
      <c r="K12" s="405">
        <v>271</v>
      </c>
      <c r="L12" s="405">
        <v>650</v>
      </c>
      <c r="M12" s="405">
        <v>168</v>
      </c>
      <c r="N12" s="405">
        <v>5797</v>
      </c>
    </row>
    <row r="13" spans="1:14">
      <c r="A13" s="404">
        <v>2014</v>
      </c>
      <c r="B13" s="405">
        <v>2039</v>
      </c>
      <c r="C13" s="405">
        <v>358</v>
      </c>
      <c r="D13" s="405">
        <v>236</v>
      </c>
      <c r="E13" s="405">
        <v>250</v>
      </c>
      <c r="F13" s="405">
        <v>670</v>
      </c>
      <c r="G13" s="405">
        <v>477</v>
      </c>
      <c r="H13" s="405">
        <v>206</v>
      </c>
      <c r="I13" s="405">
        <v>389</v>
      </c>
      <c r="J13" s="405">
        <v>403</v>
      </c>
      <c r="K13" s="405">
        <v>288</v>
      </c>
      <c r="L13" s="405">
        <v>402</v>
      </c>
      <c r="M13" s="405">
        <v>372</v>
      </c>
      <c r="N13" s="405">
        <v>6090</v>
      </c>
    </row>
    <row r="14" spans="1:14">
      <c r="A14" s="404">
        <v>2015</v>
      </c>
      <c r="B14" s="405">
        <v>2176</v>
      </c>
      <c r="C14" s="405">
        <v>325</v>
      </c>
      <c r="D14" s="405">
        <v>232</v>
      </c>
      <c r="E14" s="405">
        <v>246</v>
      </c>
      <c r="F14" s="405">
        <v>771</v>
      </c>
      <c r="G14" s="405">
        <v>353</v>
      </c>
      <c r="H14" s="405">
        <v>214</v>
      </c>
      <c r="I14" s="405">
        <v>571</v>
      </c>
      <c r="J14" s="405">
        <v>192</v>
      </c>
      <c r="K14" s="405">
        <v>184</v>
      </c>
      <c r="L14" s="405">
        <v>392</v>
      </c>
      <c r="M14" s="405">
        <v>140</v>
      </c>
      <c r="N14" s="405">
        <v>5796</v>
      </c>
    </row>
    <row r="15" spans="1:14">
      <c r="A15" s="404">
        <v>2016</v>
      </c>
      <c r="B15" s="405">
        <v>1917</v>
      </c>
      <c r="C15" s="405">
        <v>223</v>
      </c>
      <c r="D15" s="405">
        <v>205</v>
      </c>
      <c r="E15" s="405">
        <v>271</v>
      </c>
      <c r="F15" s="406">
        <v>0</v>
      </c>
      <c r="G15" s="406">
        <v>0</v>
      </c>
      <c r="H15" s="405">
        <v>879</v>
      </c>
      <c r="I15" s="405">
        <v>292</v>
      </c>
      <c r="J15" s="405">
        <v>330</v>
      </c>
      <c r="K15" s="405">
        <v>307</v>
      </c>
      <c r="L15" s="405">
        <v>582</v>
      </c>
      <c r="M15" s="405">
        <v>300</v>
      </c>
      <c r="N15" s="405">
        <v>5306</v>
      </c>
    </row>
    <row r="16" spans="1:14" ht="13.5" thickBot="1">
      <c r="A16" s="404">
        <v>2017</v>
      </c>
      <c r="B16" s="405">
        <v>2287</v>
      </c>
      <c r="C16" s="405">
        <v>70</v>
      </c>
      <c r="D16" s="405">
        <v>83</v>
      </c>
      <c r="E16" s="405">
        <v>55</v>
      </c>
      <c r="F16" s="405">
        <v>130</v>
      </c>
      <c r="G16" s="405">
        <v>34</v>
      </c>
      <c r="H16" s="405">
        <v>53</v>
      </c>
      <c r="I16" s="405">
        <v>98</v>
      </c>
      <c r="J16" s="405">
        <v>62</v>
      </c>
      <c r="K16" s="405" t="s">
        <v>340</v>
      </c>
      <c r="L16" s="405" t="s">
        <v>340</v>
      </c>
      <c r="M16" s="405" t="s">
        <v>340</v>
      </c>
      <c r="N16" s="405">
        <v>2872</v>
      </c>
    </row>
    <row r="17" spans="1:14" ht="13.5" thickBot="1">
      <c r="A17" s="407" t="s">
        <v>579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9"/>
    </row>
    <row r="18" spans="1:14">
      <c r="A18" s="404">
        <v>2008</v>
      </c>
      <c r="B18" s="405">
        <v>2</v>
      </c>
      <c r="C18" s="405">
        <v>182</v>
      </c>
      <c r="D18" s="405">
        <v>355</v>
      </c>
      <c r="E18" s="405">
        <v>252</v>
      </c>
      <c r="F18" s="405">
        <v>746</v>
      </c>
      <c r="G18" s="405">
        <v>431</v>
      </c>
      <c r="H18" s="405">
        <v>128</v>
      </c>
      <c r="I18" s="405">
        <v>580</v>
      </c>
      <c r="J18" s="405">
        <v>700</v>
      </c>
      <c r="K18" s="405">
        <v>829</v>
      </c>
      <c r="L18" s="405">
        <v>510</v>
      </c>
      <c r="M18" s="405">
        <v>748</v>
      </c>
      <c r="N18" s="405">
        <v>5463</v>
      </c>
    </row>
    <row r="19" spans="1:14">
      <c r="A19" s="404">
        <v>2009</v>
      </c>
      <c r="B19" s="405">
        <v>137</v>
      </c>
      <c r="C19" s="405">
        <v>418</v>
      </c>
      <c r="D19" s="405">
        <v>429</v>
      </c>
      <c r="E19" s="405">
        <v>93</v>
      </c>
      <c r="F19" s="405">
        <v>208</v>
      </c>
      <c r="G19" s="405">
        <v>423</v>
      </c>
      <c r="H19" s="405">
        <v>487</v>
      </c>
      <c r="I19" s="405">
        <v>121</v>
      </c>
      <c r="J19" s="405">
        <v>281</v>
      </c>
      <c r="K19" s="405">
        <v>332</v>
      </c>
      <c r="L19" s="405">
        <v>443</v>
      </c>
      <c r="M19" s="405">
        <v>490</v>
      </c>
      <c r="N19" s="405">
        <v>3862</v>
      </c>
    </row>
    <row r="20" spans="1:14">
      <c r="A20" s="404">
        <v>2010</v>
      </c>
      <c r="B20" s="405">
        <v>215</v>
      </c>
      <c r="C20" s="405">
        <v>261</v>
      </c>
      <c r="D20" s="405">
        <v>195</v>
      </c>
      <c r="E20" s="405">
        <v>236</v>
      </c>
      <c r="F20" s="405">
        <v>251</v>
      </c>
      <c r="G20" s="405">
        <v>244</v>
      </c>
      <c r="H20" s="405">
        <v>352</v>
      </c>
      <c r="I20" s="405">
        <v>216</v>
      </c>
      <c r="J20" s="405">
        <v>450</v>
      </c>
      <c r="K20" s="405">
        <v>301</v>
      </c>
      <c r="L20" s="405">
        <v>582</v>
      </c>
      <c r="M20" s="405">
        <v>688</v>
      </c>
      <c r="N20" s="405">
        <v>3991</v>
      </c>
    </row>
    <row r="21" spans="1:14">
      <c r="A21" s="404">
        <v>2011</v>
      </c>
      <c r="B21" s="405">
        <v>242</v>
      </c>
      <c r="C21" s="405">
        <v>292</v>
      </c>
      <c r="D21" s="405">
        <v>623</v>
      </c>
      <c r="E21" s="405">
        <v>481</v>
      </c>
      <c r="F21" s="405">
        <v>550</v>
      </c>
      <c r="G21" s="405">
        <v>332</v>
      </c>
      <c r="H21" s="405">
        <v>491</v>
      </c>
      <c r="I21" s="405">
        <v>455</v>
      </c>
      <c r="J21" s="405">
        <v>300</v>
      </c>
      <c r="K21" s="405">
        <v>179</v>
      </c>
      <c r="L21" s="405">
        <v>135</v>
      </c>
      <c r="M21" s="405">
        <v>175</v>
      </c>
      <c r="N21" s="405">
        <v>4255</v>
      </c>
    </row>
    <row r="22" spans="1:14">
      <c r="A22" s="404">
        <v>2012</v>
      </c>
      <c r="B22" s="406">
        <v>0</v>
      </c>
      <c r="C22" s="406">
        <v>0</v>
      </c>
      <c r="D22" s="406">
        <v>507</v>
      </c>
      <c r="E22" s="406">
        <v>1002</v>
      </c>
      <c r="F22" s="406">
        <v>517</v>
      </c>
      <c r="G22" s="406">
        <v>318</v>
      </c>
      <c r="H22" s="406">
        <v>347</v>
      </c>
      <c r="I22" s="406">
        <v>346</v>
      </c>
      <c r="J22" s="406">
        <v>196</v>
      </c>
      <c r="K22" s="406">
        <v>444</v>
      </c>
      <c r="L22" s="406">
        <v>336</v>
      </c>
      <c r="M22" s="406">
        <v>363</v>
      </c>
      <c r="N22" s="405">
        <v>4376</v>
      </c>
    </row>
    <row r="23" spans="1:14">
      <c r="A23" s="404">
        <v>2013</v>
      </c>
      <c r="B23" s="406">
        <v>125</v>
      </c>
      <c r="C23" s="406">
        <v>331</v>
      </c>
      <c r="D23" s="406">
        <v>330</v>
      </c>
      <c r="E23" s="406">
        <v>339</v>
      </c>
      <c r="F23" s="406">
        <v>326</v>
      </c>
      <c r="G23" s="406">
        <v>223</v>
      </c>
      <c r="H23" s="406">
        <v>420</v>
      </c>
      <c r="I23" s="406">
        <v>266</v>
      </c>
      <c r="J23" s="406">
        <v>390</v>
      </c>
      <c r="K23" s="406">
        <v>304</v>
      </c>
      <c r="L23" s="406">
        <v>317</v>
      </c>
      <c r="M23" s="406">
        <v>351</v>
      </c>
      <c r="N23" s="405">
        <v>3722</v>
      </c>
    </row>
    <row r="24" spans="1:14">
      <c r="A24" s="404">
        <v>2014</v>
      </c>
      <c r="B24" s="406">
        <v>214</v>
      </c>
      <c r="C24" s="406">
        <v>284</v>
      </c>
      <c r="D24" s="406">
        <v>249</v>
      </c>
      <c r="E24" s="406">
        <v>237</v>
      </c>
      <c r="F24" s="406">
        <v>357</v>
      </c>
      <c r="G24" s="406">
        <v>275</v>
      </c>
      <c r="H24" s="406">
        <v>278</v>
      </c>
      <c r="I24" s="406">
        <v>88</v>
      </c>
      <c r="J24" s="406">
        <v>244</v>
      </c>
      <c r="K24" s="406">
        <v>245</v>
      </c>
      <c r="L24" s="406">
        <v>145</v>
      </c>
      <c r="M24" s="406">
        <v>342</v>
      </c>
      <c r="N24" s="405">
        <v>2958</v>
      </c>
    </row>
    <row r="25" spans="1:14">
      <c r="A25" s="404">
        <v>2015</v>
      </c>
      <c r="B25" s="406">
        <v>225</v>
      </c>
      <c r="C25" s="406">
        <v>112</v>
      </c>
      <c r="D25" s="406">
        <v>155</v>
      </c>
      <c r="E25" s="406">
        <v>388</v>
      </c>
      <c r="F25" s="406">
        <v>364</v>
      </c>
      <c r="G25" s="406">
        <v>208</v>
      </c>
      <c r="H25" s="406">
        <v>393</v>
      </c>
      <c r="I25" s="406">
        <v>166</v>
      </c>
      <c r="J25" s="406">
        <v>476</v>
      </c>
      <c r="K25" s="406">
        <v>0</v>
      </c>
      <c r="L25" s="406">
        <v>0</v>
      </c>
      <c r="M25" s="406">
        <v>0</v>
      </c>
      <c r="N25" s="405">
        <v>2487</v>
      </c>
    </row>
    <row r="26" spans="1:14">
      <c r="A26" s="404">
        <v>2016</v>
      </c>
      <c r="B26" s="406">
        <v>0</v>
      </c>
      <c r="C26" s="406">
        <v>0</v>
      </c>
      <c r="D26" s="406">
        <v>0</v>
      </c>
      <c r="E26" s="406">
        <v>74</v>
      </c>
      <c r="F26" s="406">
        <v>0</v>
      </c>
      <c r="G26" s="406">
        <v>0</v>
      </c>
      <c r="H26" s="406">
        <v>0</v>
      </c>
      <c r="I26" s="406">
        <v>0</v>
      </c>
      <c r="J26" s="406">
        <v>0</v>
      </c>
      <c r="K26" s="406">
        <v>908</v>
      </c>
      <c r="L26" s="406">
        <v>179</v>
      </c>
      <c r="M26" s="406">
        <v>285</v>
      </c>
      <c r="N26" s="405">
        <v>1446</v>
      </c>
    </row>
    <row r="27" spans="1:14" ht="13.5" thickBot="1">
      <c r="A27" s="404">
        <v>2017</v>
      </c>
      <c r="B27" s="406">
        <v>0</v>
      </c>
      <c r="C27" s="405">
        <v>61</v>
      </c>
      <c r="D27" s="405">
        <v>247</v>
      </c>
      <c r="E27" s="405">
        <v>81</v>
      </c>
      <c r="F27" s="405">
        <v>110</v>
      </c>
      <c r="G27" s="405">
        <v>213</v>
      </c>
      <c r="H27" s="405">
        <v>108</v>
      </c>
      <c r="I27" s="405">
        <v>148</v>
      </c>
      <c r="J27" s="405">
        <v>325</v>
      </c>
      <c r="K27" s="405" t="s">
        <v>340</v>
      </c>
      <c r="L27" s="405" t="s">
        <v>340</v>
      </c>
      <c r="M27" s="405" t="s">
        <v>340</v>
      </c>
      <c r="N27" s="405">
        <v>1293</v>
      </c>
    </row>
    <row r="28" spans="1:14" ht="13.5" thickBot="1">
      <c r="A28" s="407" t="s">
        <v>580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9"/>
    </row>
    <row r="29" spans="1:14">
      <c r="A29" s="404">
        <v>2008</v>
      </c>
      <c r="B29" s="405">
        <v>800</v>
      </c>
      <c r="C29" s="405">
        <v>92518</v>
      </c>
      <c r="D29" s="405">
        <v>192433</v>
      </c>
      <c r="E29" s="405">
        <v>141524</v>
      </c>
      <c r="F29" s="405">
        <v>400303</v>
      </c>
      <c r="G29" s="405">
        <v>229588</v>
      </c>
      <c r="H29" s="405">
        <v>70032</v>
      </c>
      <c r="I29" s="405">
        <v>304691</v>
      </c>
      <c r="J29" s="405">
        <v>431052</v>
      </c>
      <c r="K29" s="405">
        <v>498837</v>
      </c>
      <c r="L29" s="405">
        <v>298851</v>
      </c>
      <c r="M29" s="405">
        <v>480402</v>
      </c>
      <c r="N29" s="405">
        <v>3141031</v>
      </c>
    </row>
    <row r="30" spans="1:14">
      <c r="A30" s="404">
        <v>2009</v>
      </c>
      <c r="B30" s="405">
        <v>79054</v>
      </c>
      <c r="C30" s="405">
        <v>233271</v>
      </c>
      <c r="D30" s="405">
        <v>245697</v>
      </c>
      <c r="E30" s="405">
        <v>49862</v>
      </c>
      <c r="F30" s="405">
        <v>128089</v>
      </c>
      <c r="G30" s="405">
        <v>262520</v>
      </c>
      <c r="H30" s="405">
        <v>287412</v>
      </c>
      <c r="I30" s="405">
        <v>58346</v>
      </c>
      <c r="J30" s="405">
        <v>184683</v>
      </c>
      <c r="K30" s="405">
        <v>187909</v>
      </c>
      <c r="L30" s="405">
        <v>239235</v>
      </c>
      <c r="M30" s="405">
        <v>252290</v>
      </c>
      <c r="N30" s="405">
        <v>2208368</v>
      </c>
    </row>
    <row r="31" spans="1:14">
      <c r="A31" s="404">
        <v>2010</v>
      </c>
      <c r="B31" s="405">
        <v>105549</v>
      </c>
      <c r="C31" s="405">
        <v>186481</v>
      </c>
      <c r="D31" s="405">
        <v>113138</v>
      </c>
      <c r="E31" s="405">
        <v>126981</v>
      </c>
      <c r="F31" s="405">
        <v>144408</v>
      </c>
      <c r="G31" s="405">
        <v>153551</v>
      </c>
      <c r="H31" s="405">
        <v>236173</v>
      </c>
      <c r="I31" s="405">
        <v>117965</v>
      </c>
      <c r="J31" s="405">
        <v>274273</v>
      </c>
      <c r="K31" s="405">
        <v>201597</v>
      </c>
      <c r="L31" s="405">
        <v>391211</v>
      </c>
      <c r="M31" s="405">
        <v>445154</v>
      </c>
      <c r="N31" s="405">
        <v>2496481</v>
      </c>
    </row>
    <row r="32" spans="1:14">
      <c r="A32" s="404">
        <v>2011</v>
      </c>
      <c r="B32" s="406">
        <v>161710</v>
      </c>
      <c r="C32" s="406">
        <v>170715</v>
      </c>
      <c r="D32" s="406">
        <v>432702</v>
      </c>
      <c r="E32" s="406">
        <v>390251</v>
      </c>
      <c r="F32" s="406">
        <v>437382</v>
      </c>
      <c r="G32" s="406">
        <v>220084</v>
      </c>
      <c r="H32" s="406">
        <v>342824</v>
      </c>
      <c r="I32" s="406">
        <v>299026</v>
      </c>
      <c r="J32" s="405">
        <v>171908</v>
      </c>
      <c r="K32" s="405">
        <v>171167</v>
      </c>
      <c r="L32" s="405">
        <v>101514</v>
      </c>
      <c r="M32" s="405">
        <v>113158</v>
      </c>
      <c r="N32" s="405">
        <v>3012441</v>
      </c>
    </row>
    <row r="33" spans="1:14">
      <c r="A33" s="404">
        <v>2012</v>
      </c>
      <c r="B33" s="406">
        <v>0</v>
      </c>
      <c r="C33" s="406">
        <v>0</v>
      </c>
      <c r="D33" s="406">
        <v>344770</v>
      </c>
      <c r="E33" s="406">
        <v>600417</v>
      </c>
      <c r="F33" s="406">
        <v>306692</v>
      </c>
      <c r="G33" s="406">
        <v>200734</v>
      </c>
      <c r="H33" s="406">
        <v>230042</v>
      </c>
      <c r="I33" s="406">
        <v>200873</v>
      </c>
      <c r="J33" s="405">
        <v>133315</v>
      </c>
      <c r="K33" s="405">
        <v>287218</v>
      </c>
      <c r="L33" s="405">
        <v>214813</v>
      </c>
      <c r="M33" s="405">
        <v>220432</v>
      </c>
      <c r="N33" s="405">
        <v>2739306</v>
      </c>
    </row>
    <row r="34" spans="1:14">
      <c r="A34" s="404">
        <v>2013</v>
      </c>
      <c r="B34" s="406">
        <v>58586</v>
      </c>
      <c r="C34" s="406">
        <v>147664</v>
      </c>
      <c r="D34" s="406">
        <v>152719</v>
      </c>
      <c r="E34" s="406">
        <v>169137</v>
      </c>
      <c r="F34" s="406">
        <v>158259</v>
      </c>
      <c r="G34" s="406">
        <v>117696</v>
      </c>
      <c r="H34" s="406">
        <v>226659</v>
      </c>
      <c r="I34" s="410">
        <v>141609</v>
      </c>
      <c r="J34" s="410">
        <v>204049</v>
      </c>
      <c r="K34" s="410">
        <v>160318</v>
      </c>
      <c r="L34" s="410">
        <v>150143</v>
      </c>
      <c r="M34" s="410">
        <v>173860</v>
      </c>
      <c r="N34" s="405">
        <v>1860699</v>
      </c>
    </row>
    <row r="35" spans="1:14">
      <c r="A35" s="404">
        <v>2014</v>
      </c>
      <c r="B35" s="406">
        <v>96936</v>
      </c>
      <c r="C35" s="406">
        <v>133326</v>
      </c>
      <c r="D35" s="406">
        <v>129647</v>
      </c>
      <c r="E35" s="406">
        <v>139241</v>
      </c>
      <c r="F35" s="406">
        <v>190666</v>
      </c>
      <c r="G35" s="406">
        <v>126401</v>
      </c>
      <c r="H35" s="406">
        <v>133390</v>
      </c>
      <c r="I35" s="410">
        <v>41694</v>
      </c>
      <c r="J35" s="410">
        <v>127290</v>
      </c>
      <c r="K35" s="410">
        <v>127743</v>
      </c>
      <c r="L35" s="410">
        <v>68142</v>
      </c>
      <c r="M35" s="410">
        <v>180040</v>
      </c>
      <c r="N35" s="405">
        <v>1494516</v>
      </c>
    </row>
    <row r="36" spans="1:14">
      <c r="A36" s="404">
        <v>2015</v>
      </c>
      <c r="B36" s="406">
        <v>110934</v>
      </c>
      <c r="C36" s="406">
        <v>53376</v>
      </c>
      <c r="D36" s="406">
        <v>106585</v>
      </c>
      <c r="E36" s="406">
        <v>228911</v>
      </c>
      <c r="F36" s="406">
        <v>208849</v>
      </c>
      <c r="G36" s="406">
        <v>117497</v>
      </c>
      <c r="H36" s="406">
        <v>210342</v>
      </c>
      <c r="I36" s="410">
        <v>97422</v>
      </c>
      <c r="J36" s="410">
        <v>254018</v>
      </c>
      <c r="K36" s="410">
        <v>0</v>
      </c>
      <c r="L36" s="410">
        <v>0</v>
      </c>
      <c r="M36" s="410">
        <v>0</v>
      </c>
      <c r="N36" s="405">
        <v>1387934</v>
      </c>
    </row>
    <row r="37" spans="1:14">
      <c r="A37" s="404">
        <v>2016</v>
      </c>
      <c r="B37" s="406">
        <v>0</v>
      </c>
      <c r="C37" s="406">
        <v>0</v>
      </c>
      <c r="D37" s="406">
        <v>0</v>
      </c>
      <c r="E37" s="406">
        <v>35313</v>
      </c>
      <c r="F37" s="406">
        <v>0</v>
      </c>
      <c r="G37" s="406">
        <v>0</v>
      </c>
      <c r="H37" s="406">
        <v>0</v>
      </c>
      <c r="I37" s="410">
        <v>0</v>
      </c>
      <c r="J37" s="410">
        <v>0</v>
      </c>
      <c r="K37" s="410">
        <v>427494</v>
      </c>
      <c r="L37" s="410">
        <v>84556</v>
      </c>
      <c r="M37" s="410">
        <v>138372</v>
      </c>
      <c r="N37" s="405">
        <v>685735</v>
      </c>
    </row>
    <row r="38" spans="1:14">
      <c r="A38" s="404">
        <v>2017</v>
      </c>
      <c r="B38" s="406">
        <v>0</v>
      </c>
      <c r="C38" s="406">
        <v>32698.641500000002</v>
      </c>
      <c r="D38" s="406">
        <v>119340.73790000001</v>
      </c>
      <c r="E38" s="406">
        <v>39631.7071</v>
      </c>
      <c r="F38" s="406">
        <v>52596.714699999997</v>
      </c>
      <c r="G38" s="406">
        <v>103010.8129</v>
      </c>
      <c r="H38" s="406">
        <v>58147.238799999999</v>
      </c>
      <c r="I38" s="406">
        <v>71464.963300000003</v>
      </c>
      <c r="J38" s="405">
        <v>169386.33189999999</v>
      </c>
      <c r="K38" s="405" t="s">
        <v>340</v>
      </c>
      <c r="L38" s="405" t="s">
        <v>340</v>
      </c>
      <c r="M38" s="405" t="s">
        <v>340</v>
      </c>
      <c r="N38" s="405">
        <v>646277.14809999999</v>
      </c>
    </row>
    <row r="42" spans="1:14">
      <c r="A42" s="412" t="s">
        <v>617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</row>
    <row r="43" spans="1:14">
      <c r="A43" s="414" t="s">
        <v>618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workbookViewId="0"/>
  </sheetViews>
  <sheetFormatPr baseColWidth="10" defaultColWidth="11.5703125" defaultRowHeight="12.75"/>
  <cols>
    <col min="1" max="1" width="14.85546875" style="328" customWidth="1"/>
    <col min="2" max="2" width="44.85546875" style="249" customWidth="1"/>
    <col min="3" max="3" width="20.5703125" style="268" customWidth="1"/>
    <col min="4" max="4" width="15.7109375" style="268" customWidth="1"/>
    <col min="5" max="5" width="15.7109375" style="249" customWidth="1"/>
    <col min="6" max="6" width="25" style="249" customWidth="1"/>
    <col min="7" max="7" width="9.140625" style="249" customWidth="1"/>
    <col min="8" max="8" width="11.5703125" style="249" customWidth="1"/>
    <col min="9" max="9" width="11.5703125" style="249"/>
    <col min="10" max="10" width="12.5703125" style="249" bestFit="1" customWidth="1"/>
    <col min="11" max="16384" width="11.5703125" style="249"/>
  </cols>
  <sheetData>
    <row r="2" spans="1:10" ht="15.75">
      <c r="A2" s="143" t="s">
        <v>636</v>
      </c>
      <c r="J2" s="343"/>
    </row>
    <row r="3" spans="1:10">
      <c r="A3" s="330" t="s">
        <v>581</v>
      </c>
      <c r="B3" s="379" t="s">
        <v>582</v>
      </c>
      <c r="C3" s="380" t="s">
        <v>638</v>
      </c>
      <c r="D3" s="380" t="s">
        <v>583</v>
      </c>
      <c r="J3" s="343"/>
    </row>
    <row r="4" spans="1:10">
      <c r="J4" s="343"/>
    </row>
    <row r="5" spans="1:10">
      <c r="A5" s="395">
        <v>676</v>
      </c>
      <c r="B5" s="381" t="s">
        <v>495</v>
      </c>
      <c r="C5" s="276">
        <v>1344189.9821999997</v>
      </c>
      <c r="D5" s="382">
        <f t="shared" ref="D5:D11" si="0">C5/$F$19</f>
        <v>1.0458867618787072E-2</v>
      </c>
      <c r="F5" s="383"/>
    </row>
    <row r="6" spans="1:10">
      <c r="A6" s="395">
        <v>302</v>
      </c>
      <c r="B6" s="381" t="s">
        <v>494</v>
      </c>
      <c r="C6" s="276">
        <v>296201.53299999988</v>
      </c>
      <c r="D6" s="382">
        <f t="shared" si="0"/>
        <v>2.3046836110610538E-3</v>
      </c>
      <c r="F6" s="649"/>
      <c r="I6" s="384"/>
    </row>
    <row r="7" spans="1:10">
      <c r="A7" s="328">
        <v>145</v>
      </c>
      <c r="B7" s="249" t="s">
        <v>584</v>
      </c>
      <c r="C7" s="268">
        <v>67695.142000000007</v>
      </c>
      <c r="D7" s="385">
        <f t="shared" si="0"/>
        <v>5.2672206904429109E-4</v>
      </c>
      <c r="F7" s="649"/>
      <c r="I7" s="384"/>
    </row>
    <row r="8" spans="1:10">
      <c r="A8" s="328">
        <v>102</v>
      </c>
      <c r="B8" s="249" t="s">
        <v>585</v>
      </c>
      <c r="C8" s="268">
        <v>66141.781900000002</v>
      </c>
      <c r="D8" s="385">
        <f t="shared" si="0"/>
        <v>5.1463569147464441E-4</v>
      </c>
      <c r="F8" s="649"/>
      <c r="I8" s="384"/>
    </row>
    <row r="9" spans="1:10">
      <c r="A9" s="328">
        <v>47</v>
      </c>
      <c r="B9" s="249" t="s">
        <v>586</v>
      </c>
      <c r="C9" s="268">
        <v>58942.465500000006</v>
      </c>
      <c r="D9" s="385">
        <f t="shared" si="0"/>
        <v>4.5861928146530441E-4</v>
      </c>
      <c r="F9" s="649"/>
      <c r="I9" s="384"/>
    </row>
    <row r="10" spans="1:10">
      <c r="A10" s="328">
        <v>69</v>
      </c>
      <c r="B10" s="249" t="s">
        <v>587</v>
      </c>
      <c r="C10" s="268">
        <v>32902.973799999992</v>
      </c>
      <c r="D10" s="385">
        <f t="shared" si="0"/>
        <v>2.5601131670048197E-4</v>
      </c>
      <c r="F10" s="649"/>
      <c r="I10" s="384"/>
    </row>
    <row r="11" spans="1:10">
      <c r="A11" s="328">
        <v>1</v>
      </c>
      <c r="B11" s="249" t="s">
        <v>588</v>
      </c>
      <c r="C11" s="268">
        <v>3680.5862000000002</v>
      </c>
      <c r="D11" s="386">
        <f t="shared" si="0"/>
        <v>2.8637889238194744E-5</v>
      </c>
      <c r="F11" s="649"/>
      <c r="I11" s="270"/>
    </row>
    <row r="13" spans="1:10">
      <c r="A13" s="396">
        <f>SUM(A5:A6)</f>
        <v>978</v>
      </c>
      <c r="B13" s="387" t="s">
        <v>589</v>
      </c>
      <c r="C13" s="388">
        <f>SUM(C5:C6)</f>
        <v>1640391.5151999996</v>
      </c>
      <c r="D13" s="389">
        <f>C13/$F$28</f>
        <v>1.2763551229848125E-2</v>
      </c>
    </row>
    <row r="16" spans="1:10" ht="15.75">
      <c r="A16" s="143" t="s">
        <v>637</v>
      </c>
    </row>
    <row r="17" spans="1:8">
      <c r="A17" s="330" t="s">
        <v>590</v>
      </c>
      <c r="B17" s="379" t="s">
        <v>631</v>
      </c>
      <c r="C17" s="380" t="s">
        <v>591</v>
      </c>
      <c r="D17" s="380" t="s">
        <v>638</v>
      </c>
      <c r="E17" s="390" t="s">
        <v>583</v>
      </c>
    </row>
    <row r="18" spans="1:8">
      <c r="A18" s="397"/>
      <c r="B18" s="391"/>
      <c r="C18" s="392"/>
      <c r="D18" s="392"/>
      <c r="E18" s="391"/>
    </row>
    <row r="19" spans="1:8">
      <c r="A19" s="328" t="s">
        <v>592</v>
      </c>
      <c r="B19" s="249" t="s">
        <v>593</v>
      </c>
      <c r="C19" s="268">
        <v>239</v>
      </c>
      <c r="D19" s="268">
        <v>22653282</v>
      </c>
      <c r="E19" s="385">
        <f t="shared" ref="E19:E30" si="1">D19/F19</f>
        <v>0.17626055892878983</v>
      </c>
      <c r="F19" s="393">
        <v>128521560</v>
      </c>
      <c r="H19" s="383"/>
    </row>
    <row r="20" spans="1:8">
      <c r="A20" s="328">
        <v>2</v>
      </c>
      <c r="B20" s="249" t="s">
        <v>594</v>
      </c>
      <c r="C20" s="268">
        <v>54</v>
      </c>
      <c r="D20" s="268">
        <v>16580666</v>
      </c>
      <c r="E20" s="385">
        <f t="shared" si="1"/>
        <v>0.12901077453463838</v>
      </c>
      <c r="F20" s="393">
        <v>128521560</v>
      </c>
    </row>
    <row r="21" spans="1:8">
      <c r="A21" s="328" t="s">
        <v>595</v>
      </c>
      <c r="B21" s="249" t="s">
        <v>596</v>
      </c>
      <c r="C21" s="268">
        <v>66</v>
      </c>
      <c r="D21" s="268">
        <v>15215539</v>
      </c>
      <c r="E21" s="385">
        <f t="shared" si="1"/>
        <v>0.11838900025801119</v>
      </c>
      <c r="F21" s="393">
        <v>128521560</v>
      </c>
      <c r="H21" s="383"/>
    </row>
    <row r="22" spans="1:8">
      <c r="A22" s="328" t="s">
        <v>597</v>
      </c>
      <c r="B22" s="249" t="s">
        <v>598</v>
      </c>
      <c r="C22" s="268">
        <v>15</v>
      </c>
      <c r="D22" s="268">
        <v>14811758</v>
      </c>
      <c r="E22" s="385">
        <f t="shared" si="1"/>
        <v>0.11524726279388454</v>
      </c>
      <c r="F22" s="393">
        <v>128521560</v>
      </c>
      <c r="H22" s="383"/>
    </row>
    <row r="23" spans="1:8">
      <c r="A23" s="328" t="s">
        <v>599</v>
      </c>
      <c r="B23" s="249" t="s">
        <v>600</v>
      </c>
      <c r="C23" s="268">
        <v>9097</v>
      </c>
      <c r="D23" s="268">
        <v>5851875</v>
      </c>
      <c r="E23" s="385">
        <f t="shared" si="1"/>
        <v>4.5532243772951404E-2</v>
      </c>
      <c r="F23" s="393">
        <v>128521560</v>
      </c>
      <c r="H23" s="383"/>
    </row>
    <row r="24" spans="1:8">
      <c r="A24" s="328" t="s">
        <v>601</v>
      </c>
      <c r="B24" s="249" t="s">
        <v>602</v>
      </c>
      <c r="C24" s="268">
        <v>61</v>
      </c>
      <c r="D24" s="268">
        <v>4156521</v>
      </c>
      <c r="E24" s="385">
        <f t="shared" si="1"/>
        <v>3.2341040678311096E-2</v>
      </c>
      <c r="F24" s="393">
        <v>128521560</v>
      </c>
      <c r="H24" s="383"/>
    </row>
    <row r="25" spans="1:8">
      <c r="A25" s="328" t="s">
        <v>603</v>
      </c>
      <c r="B25" s="249" t="s">
        <v>604</v>
      </c>
      <c r="C25" s="268">
        <v>27</v>
      </c>
      <c r="D25" s="268">
        <v>1312238</v>
      </c>
      <c r="E25" s="385">
        <f t="shared" si="1"/>
        <v>1.021025577342821E-2</v>
      </c>
      <c r="F25" s="393">
        <v>128521560</v>
      </c>
      <c r="H25" s="383"/>
    </row>
    <row r="26" spans="1:8">
      <c r="A26" s="328" t="s">
        <v>605</v>
      </c>
      <c r="B26" s="249" t="s">
        <v>606</v>
      </c>
      <c r="C26" s="268">
        <v>9</v>
      </c>
      <c r="D26" s="268">
        <v>472628</v>
      </c>
      <c r="E26" s="385">
        <f t="shared" si="1"/>
        <v>3.6774219049317486E-3</v>
      </c>
      <c r="F26" s="393">
        <v>128521560</v>
      </c>
      <c r="H26" s="383"/>
    </row>
    <row r="27" spans="1:8">
      <c r="A27" s="328" t="s">
        <v>607</v>
      </c>
      <c r="B27" s="249" t="s">
        <v>608</v>
      </c>
      <c r="C27" s="268">
        <v>43</v>
      </c>
      <c r="D27" s="268">
        <v>362300</v>
      </c>
      <c r="E27" s="385">
        <f t="shared" si="1"/>
        <v>2.8189822781485067E-3</v>
      </c>
      <c r="F27" s="393">
        <v>128521560</v>
      </c>
      <c r="H27" s="383"/>
    </row>
    <row r="28" spans="1:8">
      <c r="A28" s="328" t="s">
        <v>609</v>
      </c>
      <c r="B28" s="249" t="s">
        <v>610</v>
      </c>
      <c r="C28" s="268">
        <v>2167</v>
      </c>
      <c r="D28" s="268">
        <v>347648</v>
      </c>
      <c r="E28" s="385">
        <f t="shared" si="1"/>
        <v>2.7049780597123161E-3</v>
      </c>
      <c r="F28" s="393">
        <v>128521560</v>
      </c>
      <c r="H28" s="383"/>
    </row>
    <row r="29" spans="1:8">
      <c r="A29" s="328" t="s">
        <v>611</v>
      </c>
      <c r="B29" s="249" t="s">
        <v>612</v>
      </c>
      <c r="C29" s="268">
        <v>6</v>
      </c>
      <c r="D29" s="268">
        <v>223665</v>
      </c>
      <c r="E29" s="386">
        <f t="shared" si="1"/>
        <v>1.740291667794882E-3</v>
      </c>
      <c r="F29" s="393">
        <v>128521560</v>
      </c>
      <c r="H29" s="383"/>
    </row>
    <row r="30" spans="1:8">
      <c r="A30" s="328" t="s">
        <v>613</v>
      </c>
      <c r="B30" s="249" t="s">
        <v>614</v>
      </c>
      <c r="C30" s="268">
        <v>20</v>
      </c>
      <c r="D30" s="268">
        <v>4188.8599999999997</v>
      </c>
      <c r="E30" s="386">
        <f t="shared" si="1"/>
        <v>3.2592663830099786E-5</v>
      </c>
      <c r="F30" s="393">
        <v>128521560</v>
      </c>
    </row>
    <row r="31" spans="1:8">
      <c r="A31" s="378" t="s">
        <v>56</v>
      </c>
      <c r="B31" s="387"/>
      <c r="C31" s="388">
        <f>SUM(C19:C30)</f>
        <v>11804</v>
      </c>
      <c r="D31" s="388">
        <f>SUM(D19:D30)</f>
        <v>81992308.859999999</v>
      </c>
      <c r="E31" s="389">
        <f>D31/F31</f>
        <v>0.63796540331443219</v>
      </c>
      <c r="F31" s="393">
        <v>128521560</v>
      </c>
      <c r="H31" s="383"/>
    </row>
    <row r="38" spans="1:5">
      <c r="A38" s="398" t="s">
        <v>615</v>
      </c>
      <c r="B38" s="273"/>
      <c r="C38" s="394"/>
      <c r="D38" s="394"/>
      <c r="E38" s="273"/>
    </row>
    <row r="55" spans="1:4">
      <c r="A55" s="328" t="s">
        <v>616</v>
      </c>
      <c r="C55" s="249"/>
      <c r="D55" s="249"/>
    </row>
  </sheetData>
  <mergeCells count="1">
    <mergeCell ref="F6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</sheetPr>
  <dimension ref="A1:H78"/>
  <sheetViews>
    <sheetView topLeftCell="A28" zoomScaleNormal="100" workbookViewId="0">
      <selection activeCell="F37" sqref="F37"/>
    </sheetView>
  </sheetViews>
  <sheetFormatPr baseColWidth="10" defaultColWidth="11.5703125" defaultRowHeight="12" customHeight="1"/>
  <cols>
    <col min="1" max="1" width="52.5703125" style="60" customWidth="1"/>
    <col min="2" max="3" width="10.7109375" style="144" bestFit="1" customWidth="1"/>
    <col min="4" max="4" width="7.7109375" style="146" bestFit="1" customWidth="1"/>
    <col min="5" max="6" width="11.7109375" style="144" bestFit="1" customWidth="1"/>
    <col min="7" max="7" width="10" style="146" customWidth="1"/>
    <col min="8" max="8" width="11.28515625" style="146" customWidth="1"/>
    <col min="9" max="16384" width="11.5703125" style="60"/>
  </cols>
  <sheetData>
    <row r="1" spans="1:8" ht="12" customHeight="1">
      <c r="A1" s="282" t="s">
        <v>280</v>
      </c>
    </row>
    <row r="2" spans="1:8" ht="15.75">
      <c r="A2" s="143" t="s">
        <v>279</v>
      </c>
    </row>
    <row r="3" spans="1:8" s="62" customFormat="1" ht="12" customHeight="1" thickBot="1">
      <c r="A3" s="61"/>
      <c r="B3" s="145"/>
      <c r="C3" s="145"/>
      <c r="D3" s="147"/>
      <c r="E3" s="145"/>
      <c r="F3" s="145"/>
      <c r="G3" s="147"/>
      <c r="H3" s="147"/>
    </row>
    <row r="4" spans="1:8" ht="12" customHeight="1">
      <c r="A4" s="258"/>
      <c r="B4" s="611" t="s">
        <v>194</v>
      </c>
      <c r="C4" s="612"/>
      <c r="D4" s="613"/>
      <c r="E4" s="611" t="str">
        <f xml:space="preserve"> "Acumulado enero - setiembre"</f>
        <v>Acumulado enero - setiembre</v>
      </c>
      <c r="F4" s="612"/>
      <c r="G4" s="612"/>
      <c r="H4" s="613"/>
    </row>
    <row r="5" spans="1:8" ht="12" customHeight="1">
      <c r="A5" s="533" t="s">
        <v>47</v>
      </c>
      <c r="B5" s="534">
        <v>2016</v>
      </c>
      <c r="C5" s="483">
        <v>2017</v>
      </c>
      <c r="D5" s="535" t="s">
        <v>262</v>
      </c>
      <c r="E5" s="534">
        <v>2016</v>
      </c>
      <c r="F5" s="483">
        <v>2017</v>
      </c>
      <c r="G5" s="484" t="s">
        <v>262</v>
      </c>
      <c r="H5" s="536" t="s">
        <v>263</v>
      </c>
    </row>
    <row r="6" spans="1:8" ht="12.75" customHeight="1">
      <c r="A6" s="537" t="s">
        <v>251</v>
      </c>
      <c r="B6" s="538">
        <v>199537.03852</v>
      </c>
      <c r="C6" s="539">
        <v>209233.916899</v>
      </c>
      <c r="D6" s="540">
        <v>4.8596884322446465E-2</v>
      </c>
      <c r="E6" s="538">
        <v>1725047.6310920001</v>
      </c>
      <c r="F6" s="539">
        <v>1799523.6573829998</v>
      </c>
      <c r="G6" s="486">
        <v>4.3173315883373364E-2</v>
      </c>
      <c r="H6" s="541">
        <v>1</v>
      </c>
    </row>
    <row r="7" spans="1:8" ht="12.75" customHeight="1">
      <c r="A7" s="246" t="s">
        <v>22</v>
      </c>
      <c r="B7" s="243">
        <v>41069.984463000001</v>
      </c>
      <c r="C7" s="244">
        <v>44806.478816000003</v>
      </c>
      <c r="D7" s="245">
        <v>9.0978713575268433E-2</v>
      </c>
      <c r="E7" s="243">
        <v>384160.626216</v>
      </c>
      <c r="F7" s="244">
        <v>380455.40286199999</v>
      </c>
      <c r="G7" s="488">
        <v>-9.6449846786659243E-3</v>
      </c>
      <c r="H7" s="542">
        <v>0.21142006180418119</v>
      </c>
    </row>
    <row r="8" spans="1:8" ht="12.75" customHeight="1">
      <c r="A8" s="246" t="s">
        <v>162</v>
      </c>
      <c r="B8" s="243">
        <v>37443.755925999998</v>
      </c>
      <c r="C8" s="244">
        <v>37991.518067999998</v>
      </c>
      <c r="D8" s="245">
        <v>1.4628931538880341E-2</v>
      </c>
      <c r="E8" s="243">
        <v>224844.53049899999</v>
      </c>
      <c r="F8" s="244">
        <v>331813.843697</v>
      </c>
      <c r="G8" s="488">
        <v>0.47574789994046918</v>
      </c>
      <c r="H8" s="542">
        <v>0.18438982023695549</v>
      </c>
    </row>
    <row r="9" spans="1:8" ht="12.75" customHeight="1">
      <c r="A9" s="246" t="s">
        <v>171</v>
      </c>
      <c r="B9" s="243">
        <v>35457.213054</v>
      </c>
      <c r="C9" s="244">
        <v>41219.715988999997</v>
      </c>
      <c r="D9" s="245">
        <v>0.16251990606887023</v>
      </c>
      <c r="E9" s="243">
        <v>341596.83802299999</v>
      </c>
      <c r="F9" s="244">
        <v>331169.22798000003</v>
      </c>
      <c r="G9" s="488">
        <v>-3.0526073084721772E-2</v>
      </c>
      <c r="H9" s="542">
        <v>0.18403160559812298</v>
      </c>
    </row>
    <row r="10" spans="1:8" ht="12.75" customHeight="1">
      <c r="A10" s="543" t="s">
        <v>182</v>
      </c>
      <c r="B10" s="243">
        <v>24470.150857000001</v>
      </c>
      <c r="C10" s="244">
        <v>26580.339916000001</v>
      </c>
      <c r="D10" s="245">
        <v>8.6235228843975609E-2</v>
      </c>
      <c r="E10" s="243">
        <v>231698.04604399999</v>
      </c>
      <c r="F10" s="244">
        <v>223556.09774399994</v>
      </c>
      <c r="G10" s="488">
        <v>-3.5140340797064296E-2</v>
      </c>
      <c r="H10" s="542">
        <v>0.12423070784693752</v>
      </c>
    </row>
    <row r="11" spans="1:8" ht="12.75" customHeight="1">
      <c r="A11" s="543" t="s">
        <v>172</v>
      </c>
      <c r="B11" s="243">
        <v>18786.678508000001</v>
      </c>
      <c r="C11" s="244">
        <v>16054.29859</v>
      </c>
      <c r="D11" s="245">
        <v>-0.14544241638224986</v>
      </c>
      <c r="E11" s="243">
        <v>165713.56034199998</v>
      </c>
      <c r="F11" s="244">
        <v>143802.806086</v>
      </c>
      <c r="G11" s="488">
        <v>-0.13222064754858043</v>
      </c>
      <c r="H11" s="542">
        <v>7.9911595213551484E-2</v>
      </c>
    </row>
    <row r="12" spans="1:8" ht="12.75" customHeight="1">
      <c r="A12" s="543" t="s">
        <v>24</v>
      </c>
      <c r="B12" s="243">
        <v>12944.8935</v>
      </c>
      <c r="C12" s="244">
        <v>12607.163</v>
      </c>
      <c r="D12" s="245">
        <v>-2.6089863157236493E-2</v>
      </c>
      <c r="E12" s="243">
        <v>112785.98820000001</v>
      </c>
      <c r="F12" s="244">
        <v>137232.39749999999</v>
      </c>
      <c r="G12" s="488">
        <v>0.21675041102313086</v>
      </c>
      <c r="H12" s="542">
        <v>7.6260401988587065E-2</v>
      </c>
    </row>
    <row r="13" spans="1:8" ht="12.75" customHeight="1">
      <c r="A13" s="543" t="s">
        <v>169</v>
      </c>
      <c r="B13" s="243">
        <v>10435.24634</v>
      </c>
      <c r="C13" s="244">
        <v>9742.0461599999999</v>
      </c>
      <c r="D13" s="245">
        <v>-6.6428731762934068E-2</v>
      </c>
      <c r="E13" s="243">
        <v>99450.049740000002</v>
      </c>
      <c r="F13" s="244">
        <v>87944.971770000004</v>
      </c>
      <c r="G13" s="488">
        <v>-0.11568700066092097</v>
      </c>
      <c r="H13" s="542">
        <v>4.8871250683025794E-2</v>
      </c>
    </row>
    <row r="14" spans="1:8" ht="12.75" customHeight="1">
      <c r="A14" s="543" t="s">
        <v>126</v>
      </c>
      <c r="B14" s="243">
        <v>3359.0665220000001</v>
      </c>
      <c r="C14" s="244">
        <v>4134.3504540000004</v>
      </c>
      <c r="D14" s="245">
        <v>0.23080338746563234</v>
      </c>
      <c r="E14" s="243">
        <v>31432.139938</v>
      </c>
      <c r="F14" s="244">
        <v>33874.494403999997</v>
      </c>
      <c r="G14" s="488">
        <v>7.7702455856252461E-2</v>
      </c>
      <c r="H14" s="542">
        <v>1.8824145081406035E-2</v>
      </c>
    </row>
    <row r="15" spans="1:8" ht="12.75" customHeight="1">
      <c r="A15" s="543" t="s">
        <v>23</v>
      </c>
      <c r="B15" s="243">
        <v>5035.5992999999999</v>
      </c>
      <c r="C15" s="244">
        <v>4202.7503999999999</v>
      </c>
      <c r="D15" s="245">
        <v>-0.16539221061532838</v>
      </c>
      <c r="E15" s="243">
        <v>35312.1253</v>
      </c>
      <c r="F15" s="244">
        <v>33525.537899999996</v>
      </c>
      <c r="G15" s="488">
        <v>-5.0594162340039106E-2</v>
      </c>
      <c r="H15" s="542">
        <v>1.8630229040031244E-2</v>
      </c>
    </row>
    <row r="16" spans="1:8" ht="12.75" customHeight="1">
      <c r="A16" s="543" t="s">
        <v>26</v>
      </c>
      <c r="B16" s="246">
        <v>2437.800624</v>
      </c>
      <c r="C16" s="247">
        <v>2762.3113979999998</v>
      </c>
      <c r="D16" s="245">
        <v>0.1331162076197745</v>
      </c>
      <c r="E16" s="246">
        <v>23080.243213000002</v>
      </c>
      <c r="F16" s="247">
        <v>23589.830486999999</v>
      </c>
      <c r="G16" s="488">
        <v>2.2078938653166791E-2</v>
      </c>
      <c r="H16" s="542">
        <v>1.3108930460689843E-2</v>
      </c>
    </row>
    <row r="17" spans="1:8" ht="12.75" customHeight="1">
      <c r="A17" s="543" t="s">
        <v>27</v>
      </c>
      <c r="B17" s="243">
        <v>8096.6494259999599</v>
      </c>
      <c r="C17" s="244">
        <v>9132.9441080000543</v>
      </c>
      <c r="D17" s="245">
        <v>0.12799055849847529</v>
      </c>
      <c r="E17" s="243">
        <v>74973.483577000443</v>
      </c>
      <c r="F17" s="244">
        <v>72559.046952999663</v>
      </c>
      <c r="G17" s="488">
        <v>-3.2203874073972627E-2</v>
      </c>
      <c r="H17" s="542">
        <v>4.0321252046511234E-2</v>
      </c>
    </row>
    <row r="18" spans="1:8" ht="12.75" customHeight="1">
      <c r="A18" s="544" t="s">
        <v>252</v>
      </c>
      <c r="B18" s="538">
        <v>12369239.918439707</v>
      </c>
      <c r="C18" s="539">
        <v>13126094.789715189</v>
      </c>
      <c r="D18" s="540">
        <v>6.1188470452997246E-2</v>
      </c>
      <c r="E18" s="538">
        <v>114558134.12397581</v>
      </c>
      <c r="F18" s="539">
        <v>112067588.4328959</v>
      </c>
      <c r="G18" s="486">
        <v>-2.1740452654235964E-2</v>
      </c>
      <c r="H18" s="541">
        <v>1</v>
      </c>
    </row>
    <row r="19" spans="1:8" ht="12.75" customHeight="1">
      <c r="A19" s="543" t="s">
        <v>25</v>
      </c>
      <c r="B19" s="243">
        <v>1468597.2083999999</v>
      </c>
      <c r="C19" s="244">
        <v>1486255.4514000001</v>
      </c>
      <c r="D19" s="245">
        <v>1.2023884356445524E-2</v>
      </c>
      <c r="E19" s="243">
        <v>15443120.673200002</v>
      </c>
      <c r="F19" s="244">
        <v>12453836.202</v>
      </c>
      <c r="G19" s="488">
        <v>-0.19356738410958663</v>
      </c>
      <c r="H19" s="542">
        <v>0.11112790393858736</v>
      </c>
    </row>
    <row r="20" spans="1:8" ht="12.75" customHeight="1">
      <c r="A20" s="543" t="s">
        <v>28</v>
      </c>
      <c r="B20" s="243">
        <v>1303771.7914100001</v>
      </c>
      <c r="C20" s="244">
        <v>1187846.6320799999</v>
      </c>
      <c r="D20" s="245">
        <v>-8.8915222812598005E-2</v>
      </c>
      <c r="E20" s="243">
        <v>12558971.147939999</v>
      </c>
      <c r="F20" s="244">
        <v>11495920.48308</v>
      </c>
      <c r="G20" s="488">
        <v>-8.4644725458611125E-2</v>
      </c>
      <c r="H20" s="542">
        <v>0.10258024326064226</v>
      </c>
    </row>
    <row r="21" spans="1:8" ht="12.75" customHeight="1">
      <c r="A21" s="543" t="s">
        <v>30</v>
      </c>
      <c r="B21" s="243">
        <v>848316.42959999992</v>
      </c>
      <c r="C21" s="244">
        <v>686096.23169499997</v>
      </c>
      <c r="D21" s="245">
        <v>-0.19122604755101869</v>
      </c>
      <c r="E21" s="243">
        <v>5818237.0364359999</v>
      </c>
      <c r="F21" s="244">
        <v>6401711.5609719995</v>
      </c>
      <c r="G21" s="488">
        <v>0.10028373214808228</v>
      </c>
      <c r="H21" s="542">
        <v>5.7123666623782411E-2</v>
      </c>
    </row>
    <row r="22" spans="1:8" ht="12.75" customHeight="1">
      <c r="A22" s="543" t="s">
        <v>173</v>
      </c>
      <c r="B22" s="243">
        <v>590316.39568700001</v>
      </c>
      <c r="C22" s="244">
        <v>700714.71987000003</v>
      </c>
      <c r="D22" s="245">
        <v>0.18701551403552052</v>
      </c>
      <c r="E22" s="243">
        <v>5151238.9820989994</v>
      </c>
      <c r="F22" s="244">
        <v>5849289.1353599997</v>
      </c>
      <c r="G22" s="488">
        <v>0.13551111794401005</v>
      </c>
      <c r="H22" s="542">
        <v>5.219429825477552E-2</v>
      </c>
    </row>
    <row r="23" spans="1:8" ht="12.75" customHeight="1">
      <c r="A23" s="543" t="s">
        <v>127</v>
      </c>
      <c r="B23" s="243">
        <v>523599.06079800002</v>
      </c>
      <c r="C23" s="244">
        <v>820200.25283399993</v>
      </c>
      <c r="D23" s="245">
        <v>0.56646624152449743</v>
      </c>
      <c r="E23" s="243">
        <v>4476174.1490639998</v>
      </c>
      <c r="F23" s="244">
        <v>5285483.6442099996</v>
      </c>
      <c r="G23" s="488">
        <v>0.18080384457678722</v>
      </c>
      <c r="H23" s="542">
        <v>4.7163356668238239E-2</v>
      </c>
    </row>
    <row r="24" spans="1:8" ht="12.75" customHeight="1">
      <c r="A24" s="543" t="s">
        <v>174</v>
      </c>
      <c r="B24" s="243">
        <v>536995.880886</v>
      </c>
      <c r="C24" s="244">
        <v>557039.63374000008</v>
      </c>
      <c r="D24" s="245">
        <v>3.7325710619845909E-2</v>
      </c>
      <c r="E24" s="243">
        <v>4680683.1688660001</v>
      </c>
      <c r="F24" s="244">
        <v>4741259.406750001</v>
      </c>
      <c r="G24" s="488">
        <v>1.2941751385124656E-2</v>
      </c>
      <c r="H24" s="542">
        <v>4.2307142261644934E-2</v>
      </c>
    </row>
    <row r="25" spans="1:8" ht="12.75" customHeight="1">
      <c r="A25" s="543" t="s">
        <v>192</v>
      </c>
      <c r="B25" s="243">
        <v>528268.20299999998</v>
      </c>
      <c r="C25" s="244">
        <v>518594.886</v>
      </c>
      <c r="D25" s="245">
        <v>-1.8311374686316273E-2</v>
      </c>
      <c r="E25" s="243">
        <v>4503360.1320000002</v>
      </c>
      <c r="F25" s="244">
        <v>4643354.9970000004</v>
      </c>
      <c r="G25" s="488">
        <v>3.1086757642415419E-2</v>
      </c>
      <c r="H25" s="542">
        <v>4.143352294745202E-2</v>
      </c>
    </row>
    <row r="26" spans="1:8" ht="12.75" customHeight="1">
      <c r="A26" s="543" t="s">
        <v>31</v>
      </c>
      <c r="B26" s="243">
        <v>486360.13220400002</v>
      </c>
      <c r="C26" s="244">
        <v>467403.79324799997</v>
      </c>
      <c r="D26" s="245">
        <v>-3.897593100424801E-2</v>
      </c>
      <c r="E26" s="243">
        <v>4549503.9729909999</v>
      </c>
      <c r="F26" s="244">
        <v>4456109.2792149996</v>
      </c>
      <c r="G26" s="488">
        <v>-2.0528544283169303E-2</v>
      </c>
      <c r="H26" s="542">
        <v>3.9762694473284212E-2</v>
      </c>
    </row>
    <row r="27" spans="1:8" ht="12.75" customHeight="1">
      <c r="A27" s="543" t="s">
        <v>26</v>
      </c>
      <c r="B27" s="243">
        <v>359136.02759999997</v>
      </c>
      <c r="C27" s="244">
        <v>526020.32889999996</v>
      </c>
      <c r="D27" s="245">
        <v>0.4646827064809913</v>
      </c>
      <c r="E27" s="243">
        <v>3433132.1016000002</v>
      </c>
      <c r="F27" s="244">
        <v>3818202.7853999999</v>
      </c>
      <c r="G27" s="488">
        <v>0.11216308385585827</v>
      </c>
      <c r="H27" s="542">
        <v>3.4070535814967343E-2</v>
      </c>
    </row>
    <row r="28" spans="1:8" ht="12.75" customHeight="1">
      <c r="A28" s="543" t="s">
        <v>195</v>
      </c>
      <c r="B28" s="243">
        <v>414959.03120000003</v>
      </c>
      <c r="C28" s="244">
        <v>415285.97024</v>
      </c>
      <c r="D28" s="245">
        <v>7.8788269544216583E-4</v>
      </c>
      <c r="E28" s="243">
        <v>3448975.6098139999</v>
      </c>
      <c r="F28" s="244">
        <v>3330089.4740539999</v>
      </c>
      <c r="G28" s="488">
        <v>-3.4469984485164695E-2</v>
      </c>
      <c r="H28" s="542">
        <v>2.9715009670686354E-2</v>
      </c>
    </row>
    <row r="29" spans="1:8" ht="12.75" customHeight="1">
      <c r="A29" s="543" t="s">
        <v>27</v>
      </c>
      <c r="B29" s="243">
        <v>5308919.7576547079</v>
      </c>
      <c r="C29" s="244">
        <v>5760636.8897081893</v>
      </c>
      <c r="D29" s="245">
        <v>8.5086449348225512E-2</v>
      </c>
      <c r="E29" s="243">
        <v>50494737.149965823</v>
      </c>
      <c r="F29" s="244">
        <v>49592331.464854896</v>
      </c>
      <c r="G29" s="488">
        <v>-1.7871281960154528E-2</v>
      </c>
      <c r="H29" s="542">
        <v>0.44252162608593931</v>
      </c>
    </row>
    <row r="30" spans="1:8" ht="12.75" customHeight="1">
      <c r="A30" s="544" t="s">
        <v>253</v>
      </c>
      <c r="B30" s="538">
        <v>116550.32367599997</v>
      </c>
      <c r="C30" s="539">
        <v>135442.94985</v>
      </c>
      <c r="D30" s="540">
        <v>0.16209844450127764</v>
      </c>
      <c r="E30" s="538">
        <v>967939.964591</v>
      </c>
      <c r="F30" s="539">
        <v>1081470.4722619997</v>
      </c>
      <c r="G30" s="486">
        <v>0.11729085668962091</v>
      </c>
      <c r="H30" s="541">
        <v>1</v>
      </c>
    </row>
    <row r="31" spans="1:8" ht="12.75" customHeight="1">
      <c r="A31" s="543" t="s">
        <v>171</v>
      </c>
      <c r="B31" s="243">
        <v>27055.973741999998</v>
      </c>
      <c r="C31" s="244">
        <v>50355.430869999997</v>
      </c>
      <c r="D31" s="245">
        <v>0.86115758945431642</v>
      </c>
      <c r="E31" s="243">
        <v>165447.37821900001</v>
      </c>
      <c r="F31" s="244">
        <v>324199.646771</v>
      </c>
      <c r="G31" s="488">
        <v>0.95953329850813462</v>
      </c>
      <c r="H31" s="542">
        <v>0.29977669764104165</v>
      </c>
    </row>
    <row r="32" spans="1:8" ht="12.75" customHeight="1">
      <c r="A32" s="543" t="s">
        <v>126</v>
      </c>
      <c r="B32" s="243">
        <v>14310.150823</v>
      </c>
      <c r="C32" s="244">
        <v>13207.757390000001</v>
      </c>
      <c r="D32" s="245">
        <v>-7.703576619389485E-2</v>
      </c>
      <c r="E32" s="243">
        <v>135712.36172099999</v>
      </c>
      <c r="F32" s="244">
        <v>116876.997458</v>
      </c>
      <c r="G32" s="488">
        <v>-0.13878886215039199</v>
      </c>
      <c r="H32" s="542">
        <v>0.10807229642945358</v>
      </c>
    </row>
    <row r="33" spans="1:8" ht="12.75" customHeight="1">
      <c r="A33" s="543" t="s">
        <v>32</v>
      </c>
      <c r="B33" s="243">
        <v>13522.913473999999</v>
      </c>
      <c r="C33" s="244">
        <v>12531.700595000002</v>
      </c>
      <c r="D33" s="245">
        <v>-7.3298766638251855E-2</v>
      </c>
      <c r="E33" s="243">
        <v>133268.42203400002</v>
      </c>
      <c r="F33" s="244">
        <v>112625.490009</v>
      </c>
      <c r="G33" s="488">
        <v>-0.15489739962354698</v>
      </c>
      <c r="H33" s="542">
        <v>0.10414106801587743</v>
      </c>
    </row>
    <row r="34" spans="1:8" ht="12.75" customHeight="1">
      <c r="A34" s="543" t="s">
        <v>175</v>
      </c>
      <c r="B34" s="243">
        <v>9845.6986710000001</v>
      </c>
      <c r="C34" s="244">
        <v>8004.7411990000001</v>
      </c>
      <c r="D34" s="245">
        <v>-0.18698088713830396</v>
      </c>
      <c r="E34" s="243">
        <v>81521.53261699999</v>
      </c>
      <c r="F34" s="244">
        <v>78242.535040000002</v>
      </c>
      <c r="G34" s="488">
        <v>-4.0222472170698742E-2</v>
      </c>
      <c r="H34" s="542">
        <v>7.2348286011312171E-2</v>
      </c>
    </row>
    <row r="35" spans="1:8" ht="12.75" customHeight="1">
      <c r="A35" s="543" t="s">
        <v>23</v>
      </c>
      <c r="B35" s="243">
        <v>5078.6018000000004</v>
      </c>
      <c r="C35" s="244">
        <v>4535.3968000000004</v>
      </c>
      <c r="D35" s="245">
        <v>-0.10695955725451833</v>
      </c>
      <c r="E35" s="243">
        <v>38312.783300000003</v>
      </c>
      <c r="F35" s="244">
        <v>42356.9499</v>
      </c>
      <c r="G35" s="488">
        <v>0.10555658586151306</v>
      </c>
      <c r="H35" s="542">
        <v>3.9166071553859767E-2</v>
      </c>
    </row>
    <row r="36" spans="1:8" ht="12.75" customHeight="1">
      <c r="A36" s="543" t="s">
        <v>176</v>
      </c>
      <c r="B36" s="243">
        <v>4052.28622</v>
      </c>
      <c r="C36" s="244">
        <v>4251.3233600000003</v>
      </c>
      <c r="D36" s="245">
        <v>4.911724621465674E-2</v>
      </c>
      <c r="E36" s="243">
        <v>30811.562669999999</v>
      </c>
      <c r="F36" s="244">
        <v>39979.677499999998</v>
      </c>
      <c r="G36" s="488">
        <v>0.2975543606208142</v>
      </c>
      <c r="H36" s="542">
        <v>3.6967886341250401E-2</v>
      </c>
    </row>
    <row r="37" spans="1:8" ht="12.75" customHeight="1">
      <c r="A37" s="543" t="s">
        <v>34</v>
      </c>
      <c r="B37" s="243">
        <v>3670.0915180000002</v>
      </c>
      <c r="C37" s="244">
        <v>2898.8405950000001</v>
      </c>
      <c r="D37" s="245">
        <v>-0.21014487492134526</v>
      </c>
      <c r="E37" s="243">
        <v>35994.745479999998</v>
      </c>
      <c r="F37" s="244">
        <v>34598.193712</v>
      </c>
      <c r="G37" s="488">
        <v>-3.8798767691689107E-2</v>
      </c>
      <c r="H37" s="542">
        <v>3.1991806155959618E-2</v>
      </c>
    </row>
    <row r="38" spans="1:8" ht="12.75" customHeight="1">
      <c r="A38" s="543" t="s">
        <v>166</v>
      </c>
      <c r="B38" s="243">
        <v>5547.8722500000003</v>
      </c>
      <c r="C38" s="244">
        <v>4623.3473800000002</v>
      </c>
      <c r="D38" s="245">
        <v>-0.16664494572671529</v>
      </c>
      <c r="E38" s="243">
        <v>49446.508802999997</v>
      </c>
      <c r="F38" s="244">
        <v>33627.011784000002</v>
      </c>
      <c r="G38" s="488">
        <v>-0.31993152604618669</v>
      </c>
      <c r="H38" s="542">
        <v>3.1093786327486005E-2</v>
      </c>
    </row>
    <row r="39" spans="1:8" ht="12.75" customHeight="1">
      <c r="A39" s="543" t="s">
        <v>177</v>
      </c>
      <c r="B39" s="243">
        <v>3810.7172329999999</v>
      </c>
      <c r="C39" s="244">
        <v>3301.0997339999999</v>
      </c>
      <c r="D39" s="245">
        <v>-0.13373269855522762</v>
      </c>
      <c r="E39" s="243">
        <v>30337.857797000001</v>
      </c>
      <c r="F39" s="244">
        <v>28964.477744999997</v>
      </c>
      <c r="G39" s="488">
        <v>-4.5269513134042483E-2</v>
      </c>
      <c r="H39" s="542">
        <v>2.6782495211744431E-2</v>
      </c>
    </row>
    <row r="40" spans="1:8" ht="12.75" customHeight="1">
      <c r="A40" s="543" t="s">
        <v>196</v>
      </c>
      <c r="B40" s="243">
        <v>2722.3790239999998</v>
      </c>
      <c r="C40" s="244">
        <v>3043.8709170000002</v>
      </c>
      <c r="D40" s="245">
        <v>0.11809226054336519</v>
      </c>
      <c r="E40" s="243">
        <v>23682.165148</v>
      </c>
      <c r="F40" s="244">
        <v>27714.563899000001</v>
      </c>
      <c r="G40" s="488">
        <v>0.17027154087473906</v>
      </c>
      <c r="H40" s="542">
        <v>2.5626741191585489E-2</v>
      </c>
    </row>
    <row r="41" spans="1:8" ht="12.75" customHeight="1">
      <c r="A41" s="543" t="s">
        <v>27</v>
      </c>
      <c r="B41" s="243">
        <v>26933.638920999976</v>
      </c>
      <c r="C41" s="244">
        <v>28689.44101000001</v>
      </c>
      <c r="D41" s="245">
        <v>6.518993197131806E-2</v>
      </c>
      <c r="E41" s="243">
        <v>243404.646802</v>
      </c>
      <c r="F41" s="244">
        <v>242284.92844399973</v>
      </c>
      <c r="G41" s="488">
        <v>-4.6002341069154573E-3</v>
      </c>
      <c r="H41" s="542">
        <v>0.22403286512042944</v>
      </c>
    </row>
    <row r="42" spans="1:8" ht="12.75" customHeight="1">
      <c r="A42" s="544" t="s">
        <v>254</v>
      </c>
      <c r="B42" s="538">
        <v>27323.703877</v>
      </c>
      <c r="C42" s="539">
        <v>26024.275936999995</v>
      </c>
      <c r="D42" s="540">
        <v>-4.7556800712285963E-2</v>
      </c>
      <c r="E42" s="538">
        <v>236061.18212399998</v>
      </c>
      <c r="F42" s="539">
        <v>227678.93352000005</v>
      </c>
      <c r="G42" s="486">
        <v>-3.5508797035494144E-2</v>
      </c>
      <c r="H42" s="541">
        <v>1</v>
      </c>
    </row>
    <row r="43" spans="1:8" ht="12.75" customHeight="1">
      <c r="A43" s="543" t="s">
        <v>175</v>
      </c>
      <c r="B43" s="243">
        <v>1974.6936429999998</v>
      </c>
      <c r="C43" s="244">
        <v>2633.6118329999999</v>
      </c>
      <c r="D43" s="245">
        <v>0.33368122307770043</v>
      </c>
      <c r="E43" s="243">
        <v>21282.487493000001</v>
      </c>
      <c r="F43" s="244">
        <v>21918.860259000001</v>
      </c>
      <c r="G43" s="488">
        <v>2.9901239984720274E-2</v>
      </c>
      <c r="H43" s="542">
        <v>9.627091940447173E-2</v>
      </c>
    </row>
    <row r="44" spans="1:8" ht="12.75" customHeight="1">
      <c r="A44" s="543" t="s">
        <v>127</v>
      </c>
      <c r="B44" s="243">
        <v>1669.6187170000001</v>
      </c>
      <c r="C44" s="244">
        <v>2397.2810079999999</v>
      </c>
      <c r="D44" s="245">
        <v>0.43582542744098851</v>
      </c>
      <c r="E44" s="243">
        <v>16132.32494</v>
      </c>
      <c r="F44" s="244">
        <v>18107.450368000002</v>
      </c>
      <c r="G44" s="488">
        <v>0.12243278233893551</v>
      </c>
      <c r="H44" s="542">
        <v>7.9530635918098169E-2</v>
      </c>
    </row>
    <row r="45" spans="1:8" ht="12.75" customHeight="1">
      <c r="A45" s="543" t="s">
        <v>23</v>
      </c>
      <c r="B45" s="243">
        <v>1358.1548</v>
      </c>
      <c r="C45" s="244">
        <v>2209.5967999999998</v>
      </c>
      <c r="D45" s="245">
        <v>0.62691086465254164</v>
      </c>
      <c r="E45" s="243">
        <v>10694.819600000001</v>
      </c>
      <c r="F45" s="244">
        <v>18098.193800000001</v>
      </c>
      <c r="G45" s="488">
        <v>0.69223927816416841</v>
      </c>
      <c r="H45" s="542">
        <v>7.9489979684089648E-2</v>
      </c>
    </row>
    <row r="46" spans="1:8" ht="12.75" customHeight="1">
      <c r="A46" s="543" t="s">
        <v>176</v>
      </c>
      <c r="B46" s="243">
        <v>2516.8913699999998</v>
      </c>
      <c r="C46" s="244">
        <v>1390.1109799999999</v>
      </c>
      <c r="D46" s="245">
        <v>-0.44768733503186509</v>
      </c>
      <c r="E46" s="243">
        <v>18037.021830000002</v>
      </c>
      <c r="F46" s="244">
        <v>16499.79767</v>
      </c>
      <c r="G46" s="488">
        <v>-8.5226051977340234E-2</v>
      </c>
      <c r="H46" s="542">
        <v>7.2469584317297428E-2</v>
      </c>
    </row>
    <row r="47" spans="1:8" ht="12.75" customHeight="1">
      <c r="A47" s="543" t="s">
        <v>32</v>
      </c>
      <c r="B47" s="243">
        <v>2196.6576279999999</v>
      </c>
      <c r="C47" s="244">
        <v>1450.471108</v>
      </c>
      <c r="D47" s="245">
        <v>-0.33969177102914461</v>
      </c>
      <c r="E47" s="243">
        <v>20683.071309999999</v>
      </c>
      <c r="F47" s="244">
        <v>14976.549118999998</v>
      </c>
      <c r="G47" s="488">
        <v>-0.27590303710073139</v>
      </c>
      <c r="H47" s="542">
        <v>6.5779248380414643E-2</v>
      </c>
    </row>
    <row r="48" spans="1:8" ht="12.75" customHeight="1">
      <c r="A48" s="543" t="s">
        <v>171</v>
      </c>
      <c r="B48" s="243">
        <v>1508.08384</v>
      </c>
      <c r="C48" s="244">
        <v>1471.6482820000001</v>
      </c>
      <c r="D48" s="245">
        <v>-2.4160167381675479E-2</v>
      </c>
      <c r="E48" s="243">
        <v>9306.3745230000004</v>
      </c>
      <c r="F48" s="244">
        <v>14142.203804999999</v>
      </c>
      <c r="G48" s="488">
        <v>0.51962547499551115</v>
      </c>
      <c r="H48" s="542">
        <v>6.2114678711623982E-2</v>
      </c>
    </row>
    <row r="49" spans="1:8" ht="12.75" customHeight="1">
      <c r="A49" s="543" t="s">
        <v>197</v>
      </c>
      <c r="B49" s="243">
        <v>1520.442577</v>
      </c>
      <c r="C49" s="244">
        <v>1752.2714800000001</v>
      </c>
      <c r="D49" s="245">
        <v>0.1524746192371329</v>
      </c>
      <c r="E49" s="243">
        <v>13722.857775</v>
      </c>
      <c r="F49" s="244">
        <v>11791.653992</v>
      </c>
      <c r="G49" s="488">
        <v>-0.1407289804109334</v>
      </c>
      <c r="H49" s="542">
        <v>5.1790711638080397E-2</v>
      </c>
    </row>
    <row r="50" spans="1:8" ht="12.75" customHeight="1">
      <c r="A50" s="543" t="s">
        <v>166</v>
      </c>
      <c r="B50" s="243">
        <v>1511.09285</v>
      </c>
      <c r="C50" s="244">
        <v>1518.9084700000001</v>
      </c>
      <c r="D50" s="245">
        <v>5.1721639739081837E-3</v>
      </c>
      <c r="E50" s="243">
        <v>14359.582802999999</v>
      </c>
      <c r="F50" s="244">
        <v>11704.676679</v>
      </c>
      <c r="G50" s="488">
        <v>-0.18488741354277627</v>
      </c>
      <c r="H50" s="542">
        <v>5.1408694243430406E-2</v>
      </c>
    </row>
    <row r="51" spans="1:8" ht="12.75" customHeight="1">
      <c r="A51" s="543" t="s">
        <v>126</v>
      </c>
      <c r="B51" s="243">
        <v>1672.8683579999999</v>
      </c>
      <c r="C51" s="244">
        <v>1421.2238540000001</v>
      </c>
      <c r="D51" s="245">
        <v>-0.15042696145012502</v>
      </c>
      <c r="E51" s="243">
        <v>14185.909465000001</v>
      </c>
      <c r="F51" s="244">
        <v>11633.287469999999</v>
      </c>
      <c r="G51" s="488">
        <v>-0.17994066586269453</v>
      </c>
      <c r="H51" s="542">
        <v>5.109514213785657E-2</v>
      </c>
    </row>
    <row r="52" spans="1:8" ht="12.75" customHeight="1">
      <c r="A52" s="543" t="s">
        <v>33</v>
      </c>
      <c r="B52" s="243">
        <v>1679.941</v>
      </c>
      <c r="C52" s="244">
        <v>998.40979500000003</v>
      </c>
      <c r="D52" s="245">
        <v>-0.40568758367109325</v>
      </c>
      <c r="E52" s="243">
        <v>12773.308795000001</v>
      </c>
      <c r="F52" s="244">
        <v>11039.380467000001</v>
      </c>
      <c r="G52" s="488">
        <v>-0.13574621547384269</v>
      </c>
      <c r="H52" s="542">
        <v>4.848661356730339E-2</v>
      </c>
    </row>
    <row r="53" spans="1:8" ht="12.75" customHeight="1">
      <c r="A53" s="543" t="s">
        <v>27</v>
      </c>
      <c r="B53" s="243">
        <v>9715.2590940000046</v>
      </c>
      <c r="C53" s="244">
        <v>8780.7423269999963</v>
      </c>
      <c r="D53" s="245">
        <v>-9.6190617044598636E-2</v>
      </c>
      <c r="E53" s="243">
        <v>84883.423589999991</v>
      </c>
      <c r="F53" s="244">
        <v>77766.879891000019</v>
      </c>
      <c r="G53" s="488">
        <v>-8.3839027668982546E-2</v>
      </c>
      <c r="H53" s="542">
        <v>0.3415637919973335</v>
      </c>
    </row>
    <row r="54" spans="1:8" ht="12.75" customHeight="1">
      <c r="A54" s="544" t="s">
        <v>255</v>
      </c>
      <c r="B54" s="538">
        <v>372407.00078999985</v>
      </c>
      <c r="C54" s="539">
        <v>361913.63248400012</v>
      </c>
      <c r="D54" s="540">
        <v>-2.8177151030296943E-2</v>
      </c>
      <c r="E54" s="538">
        <v>3281840.9168160004</v>
      </c>
      <c r="F54" s="539">
        <v>3245004.3441180009</v>
      </c>
      <c r="G54" s="486">
        <v>-1.1224362676828914E-2</v>
      </c>
      <c r="H54" s="541">
        <v>1</v>
      </c>
    </row>
    <row r="55" spans="1:8" ht="12.75" customHeight="1">
      <c r="A55" s="543" t="s">
        <v>127</v>
      </c>
      <c r="B55" s="243">
        <v>57163.139042000003</v>
      </c>
      <c r="C55" s="244">
        <v>55400.589746000005</v>
      </c>
      <c r="D55" s="245">
        <v>-3.083366878619076E-2</v>
      </c>
      <c r="E55" s="243">
        <v>510067.85161999997</v>
      </c>
      <c r="F55" s="244">
        <v>556102.19195599994</v>
      </c>
      <c r="G55" s="488">
        <v>9.02514051606913E-2</v>
      </c>
      <c r="H55" s="542">
        <v>0.1713717865937556</v>
      </c>
    </row>
    <row r="56" spans="1:8" ht="12.75" customHeight="1">
      <c r="A56" s="543" t="s">
        <v>171</v>
      </c>
      <c r="B56" s="243">
        <v>46064.850464000003</v>
      </c>
      <c r="C56" s="244">
        <v>66953.022358999995</v>
      </c>
      <c r="D56" s="245">
        <v>0.45345142086859136</v>
      </c>
      <c r="E56" s="243">
        <v>495056.90045299998</v>
      </c>
      <c r="F56" s="244">
        <v>499870.57342700002</v>
      </c>
      <c r="G56" s="488">
        <v>9.7234741493257282E-3</v>
      </c>
      <c r="H56" s="542">
        <v>0.15404311378907135</v>
      </c>
    </row>
    <row r="57" spans="1:8" ht="12.75" customHeight="1">
      <c r="A57" s="543" t="s">
        <v>174</v>
      </c>
      <c r="B57" s="243">
        <v>42689.01122</v>
      </c>
      <c r="C57" s="244">
        <v>49379.919800000003</v>
      </c>
      <c r="D57" s="245">
        <v>0.15673608708147535</v>
      </c>
      <c r="E57" s="243">
        <v>338064.11567099998</v>
      </c>
      <c r="F57" s="244">
        <v>372402.647558</v>
      </c>
      <c r="G57" s="488">
        <v>0.10157402189476361</v>
      </c>
      <c r="H57" s="542">
        <v>0.11476183328784413</v>
      </c>
    </row>
    <row r="58" spans="1:8" ht="12.75" customHeight="1">
      <c r="A58" s="543" t="s">
        <v>32</v>
      </c>
      <c r="B58" s="243">
        <v>31988.902537999998</v>
      </c>
      <c r="C58" s="244">
        <v>21535.118442999999</v>
      </c>
      <c r="D58" s="245">
        <v>-0.32679408374769425</v>
      </c>
      <c r="E58" s="243">
        <v>292380.92187999998</v>
      </c>
      <c r="F58" s="244">
        <v>176341.839466</v>
      </c>
      <c r="G58" s="488">
        <v>-0.39687638190574259</v>
      </c>
      <c r="H58" s="542">
        <v>5.434255882758459E-2</v>
      </c>
    </row>
    <row r="59" spans="1:8" ht="12.75" customHeight="1">
      <c r="A59" s="543" t="s">
        <v>175</v>
      </c>
      <c r="B59" s="243">
        <v>15888.570356</v>
      </c>
      <c r="C59" s="244">
        <v>10963.772558000001</v>
      </c>
      <c r="D59" s="245">
        <v>-0.30995852286610848</v>
      </c>
      <c r="E59" s="243">
        <v>140816.75490299999</v>
      </c>
      <c r="F59" s="244">
        <v>126172.555196</v>
      </c>
      <c r="G59" s="488">
        <v>-0.10399472503884555</v>
      </c>
      <c r="H59" s="542">
        <v>3.8882091305888211E-2</v>
      </c>
    </row>
    <row r="60" spans="1:8" ht="12.75" customHeight="1">
      <c r="A60" s="543" t="s">
        <v>24</v>
      </c>
      <c r="B60" s="243">
        <v>9879.5751789999995</v>
      </c>
      <c r="C60" s="244">
        <v>10844.974944</v>
      </c>
      <c r="D60" s="245">
        <v>9.7716728453269175E-2</v>
      </c>
      <c r="E60" s="243">
        <v>103457.767861</v>
      </c>
      <c r="F60" s="244">
        <v>115636.97721700001</v>
      </c>
      <c r="G60" s="488">
        <v>0.11772155545017471</v>
      </c>
      <c r="H60" s="542">
        <v>3.5635384410688788E-2</v>
      </c>
    </row>
    <row r="61" spans="1:8" ht="12.75" customHeight="1">
      <c r="A61" s="543" t="s">
        <v>177</v>
      </c>
      <c r="B61" s="243">
        <v>18053.151613999999</v>
      </c>
      <c r="C61" s="244">
        <v>5210.5582619999996</v>
      </c>
      <c r="D61" s="245">
        <v>-0.71137680703023198</v>
      </c>
      <c r="E61" s="243">
        <v>94645.982801000006</v>
      </c>
      <c r="F61" s="244">
        <v>104954.192339</v>
      </c>
      <c r="G61" s="488">
        <v>0.10891333401517689</v>
      </c>
      <c r="H61" s="542">
        <v>3.2343313354647227E-2</v>
      </c>
    </row>
    <row r="62" spans="1:8" ht="12.75" customHeight="1">
      <c r="A62" s="543" t="s">
        <v>182</v>
      </c>
      <c r="B62" s="243">
        <v>9758.0093209999995</v>
      </c>
      <c r="C62" s="244">
        <v>11241.869457000001</v>
      </c>
      <c r="D62" s="245">
        <v>0.15206586581205839</v>
      </c>
      <c r="E62" s="243">
        <v>86273.871657000011</v>
      </c>
      <c r="F62" s="244">
        <v>93012.836032000007</v>
      </c>
      <c r="G62" s="488">
        <v>7.8111301203592332E-2</v>
      </c>
      <c r="H62" s="542">
        <v>2.8663393378994411E-2</v>
      </c>
    </row>
    <row r="63" spans="1:8" ht="12.75" customHeight="1">
      <c r="A63" s="543" t="s">
        <v>126</v>
      </c>
      <c r="B63" s="243">
        <v>10530.425619</v>
      </c>
      <c r="C63" s="244">
        <v>11915.64839</v>
      </c>
      <c r="D63" s="245">
        <v>0.1315448037067608</v>
      </c>
      <c r="E63" s="243">
        <v>100345.04687200001</v>
      </c>
      <c r="F63" s="244">
        <v>92289.963195999997</v>
      </c>
      <c r="G63" s="488">
        <v>-8.0273854336577855E-2</v>
      </c>
      <c r="H63" s="542">
        <v>2.8440628550555794E-2</v>
      </c>
    </row>
    <row r="64" spans="1:8" ht="12.75" customHeight="1">
      <c r="A64" s="543" t="s">
        <v>23</v>
      </c>
      <c r="B64" s="243">
        <v>6069.3722859999998</v>
      </c>
      <c r="C64" s="244">
        <v>10938.721916999999</v>
      </c>
      <c r="D64" s="245">
        <v>0.80228224625995526</v>
      </c>
      <c r="E64" s="243">
        <v>44728.785161</v>
      </c>
      <c r="F64" s="244">
        <v>91604.974090999996</v>
      </c>
      <c r="G64" s="488">
        <v>1.0480094364573165</v>
      </c>
      <c r="H64" s="542">
        <v>2.822953819986285E-2</v>
      </c>
    </row>
    <row r="65" spans="1:8" ht="12.75" customHeight="1">
      <c r="A65" s="543" t="s">
        <v>27</v>
      </c>
      <c r="B65" s="243">
        <v>124321.99315099986</v>
      </c>
      <c r="C65" s="244">
        <v>107529.43660800016</v>
      </c>
      <c r="D65" s="245">
        <v>-0.13507309621881358</v>
      </c>
      <c r="E65" s="243">
        <v>1076002.9179369998</v>
      </c>
      <c r="F65" s="244">
        <v>1016615.593640001</v>
      </c>
      <c r="G65" s="488">
        <v>-5.5192530900251668E-2</v>
      </c>
      <c r="H65" s="542">
        <v>0.31328635830110707</v>
      </c>
    </row>
    <row r="66" spans="1:8" ht="12.75" customHeight="1">
      <c r="A66" s="544" t="s">
        <v>256</v>
      </c>
      <c r="B66" s="538">
        <v>263289.18449999997</v>
      </c>
      <c r="C66" s="539">
        <v>717837.49586499995</v>
      </c>
      <c r="D66" s="540">
        <v>1.7264222692178226</v>
      </c>
      <c r="E66" s="538">
        <v>5792239.3722999999</v>
      </c>
      <c r="F66" s="539">
        <v>6776535.6042809999</v>
      </c>
      <c r="G66" s="486">
        <v>0.16993362475455709</v>
      </c>
      <c r="H66" s="541">
        <v>1</v>
      </c>
    </row>
    <row r="67" spans="1:8" ht="12.75" customHeight="1">
      <c r="A67" s="543" t="s">
        <v>198</v>
      </c>
      <c r="B67" s="243">
        <v>0</v>
      </c>
      <c r="C67" s="244">
        <v>23792.790665</v>
      </c>
      <c r="D67" s="245" t="s">
        <v>65</v>
      </c>
      <c r="E67" s="243">
        <v>0</v>
      </c>
      <c r="F67" s="244">
        <v>67038.145181</v>
      </c>
      <c r="G67" s="488" t="s">
        <v>65</v>
      </c>
      <c r="H67" s="542">
        <v>9.8926869267313231E-3</v>
      </c>
    </row>
    <row r="68" spans="1:8" ht="12.75" customHeight="1">
      <c r="A68" s="543" t="s">
        <v>170</v>
      </c>
      <c r="B68" s="243">
        <v>263289.18449999997</v>
      </c>
      <c r="C68" s="244">
        <v>694044.70519999997</v>
      </c>
      <c r="D68" s="245">
        <v>1.6360547491459911</v>
      </c>
      <c r="E68" s="243">
        <v>5792239.3722999999</v>
      </c>
      <c r="F68" s="244">
        <v>6709497.4590999996</v>
      </c>
      <c r="G68" s="488">
        <v>0.15835983767980433</v>
      </c>
      <c r="H68" s="542">
        <v>0.9901073130732686</v>
      </c>
    </row>
    <row r="69" spans="1:8" ht="12.75" customHeight="1">
      <c r="A69" s="544" t="s">
        <v>257</v>
      </c>
      <c r="B69" s="538">
        <v>1577.3366700000001</v>
      </c>
      <c r="C69" s="539">
        <v>1335.8715999999999</v>
      </c>
      <c r="D69" s="540">
        <v>-0.15308404007370235</v>
      </c>
      <c r="E69" s="538">
        <v>13961.276554</v>
      </c>
      <c r="F69" s="539">
        <v>13654.991356</v>
      </c>
      <c r="G69" s="486">
        <v>-2.1938194320221149E-2</v>
      </c>
      <c r="H69" s="541">
        <v>1</v>
      </c>
    </row>
    <row r="70" spans="1:8" ht="12.75" customHeight="1">
      <c r="A70" s="543" t="s">
        <v>163</v>
      </c>
      <c r="B70" s="243">
        <v>1577.3366700000001</v>
      </c>
      <c r="C70" s="244">
        <v>1335.8715999999999</v>
      </c>
      <c r="D70" s="245">
        <v>-0.15308404007370235</v>
      </c>
      <c r="E70" s="243">
        <v>13961.276554</v>
      </c>
      <c r="F70" s="244">
        <v>13654.991356</v>
      </c>
      <c r="G70" s="488">
        <v>-2.1938194320221149E-2</v>
      </c>
      <c r="H70" s="545">
        <v>1</v>
      </c>
    </row>
    <row r="71" spans="1:8" ht="12.75" customHeight="1">
      <c r="A71" s="544" t="s">
        <v>258</v>
      </c>
      <c r="B71" s="538">
        <v>2000.3378559999999</v>
      </c>
      <c r="C71" s="539">
        <v>2620.0271900000007</v>
      </c>
      <c r="D71" s="540">
        <v>0.30979233440053489</v>
      </c>
      <c r="E71" s="538">
        <v>19079.244365999999</v>
      </c>
      <c r="F71" s="539">
        <v>20892.874485</v>
      </c>
      <c r="G71" s="486">
        <v>9.5057754081286694E-2</v>
      </c>
      <c r="H71" s="541">
        <v>1</v>
      </c>
    </row>
    <row r="72" spans="1:8" ht="12.75" customHeight="1">
      <c r="A72" s="543" t="s">
        <v>22</v>
      </c>
      <c r="B72" s="243">
        <v>706.22437600000001</v>
      </c>
      <c r="C72" s="244">
        <v>1176.619377</v>
      </c>
      <c r="D72" s="245">
        <v>0.66607018532025286</v>
      </c>
      <c r="E72" s="243">
        <v>6535.6776680000003</v>
      </c>
      <c r="F72" s="244">
        <v>9759.674814</v>
      </c>
      <c r="G72" s="488">
        <v>0.49329194458064252</v>
      </c>
      <c r="H72" s="542">
        <v>0.46712934694586616</v>
      </c>
    </row>
    <row r="73" spans="1:8" ht="12.75" customHeight="1">
      <c r="A73" s="543" t="s">
        <v>182</v>
      </c>
      <c r="B73" s="243">
        <v>707.69419300000004</v>
      </c>
      <c r="C73" s="244">
        <v>713.09462400000007</v>
      </c>
      <c r="D73" s="245">
        <v>7.6310234751353345E-3</v>
      </c>
      <c r="E73" s="243">
        <v>7756.876827</v>
      </c>
      <c r="F73" s="244">
        <v>6237.8118720000002</v>
      </c>
      <c r="G73" s="488">
        <v>-0.19583461087231213</v>
      </c>
      <c r="H73" s="542">
        <v>0.29856168793233434</v>
      </c>
    </row>
    <row r="74" spans="1:8" ht="12.75" customHeight="1">
      <c r="A74" s="543" t="s">
        <v>171</v>
      </c>
      <c r="B74" s="243">
        <v>505.24846200000002</v>
      </c>
      <c r="C74" s="244">
        <v>401.41172499999999</v>
      </c>
      <c r="D74" s="245">
        <v>-0.20551618621255696</v>
      </c>
      <c r="E74" s="243">
        <v>4001.5424760000001</v>
      </c>
      <c r="F74" s="244">
        <v>2251.4546650000002</v>
      </c>
      <c r="G74" s="488">
        <v>-0.43735330100741876</v>
      </c>
      <c r="H74" s="542">
        <v>0.10776184323590456</v>
      </c>
    </row>
    <row r="75" spans="1:8" ht="12.75" customHeight="1">
      <c r="A75" s="543" t="s">
        <v>24</v>
      </c>
      <c r="B75" s="243">
        <v>60.841799999999999</v>
      </c>
      <c r="C75" s="244">
        <v>115.1001</v>
      </c>
      <c r="D75" s="245">
        <v>0.89179314221472739</v>
      </c>
      <c r="E75" s="243">
        <v>709.55764999999997</v>
      </c>
      <c r="F75" s="244">
        <v>1687.3512900000001</v>
      </c>
      <c r="G75" s="488">
        <v>1.3780326940312744</v>
      </c>
      <c r="H75" s="542">
        <v>8.0762045989001219E-2</v>
      </c>
    </row>
    <row r="76" spans="1:8" ht="12.75" customHeight="1">
      <c r="A76" s="543" t="s">
        <v>162</v>
      </c>
      <c r="B76" s="243">
        <v>0</v>
      </c>
      <c r="C76" s="244">
        <v>198.658964</v>
      </c>
      <c r="D76" s="245" t="s">
        <v>65</v>
      </c>
      <c r="E76" s="243">
        <v>0</v>
      </c>
      <c r="F76" s="244">
        <v>603.88756599999999</v>
      </c>
      <c r="G76" s="488" t="s">
        <v>65</v>
      </c>
      <c r="H76" s="542">
        <v>2.8903996261192298E-2</v>
      </c>
    </row>
    <row r="77" spans="1:8" ht="12.75" customHeight="1" thickBot="1">
      <c r="A77" s="546" t="s">
        <v>169</v>
      </c>
      <c r="B77" s="547">
        <v>20.329025000000001</v>
      </c>
      <c r="C77" s="548">
        <v>15.1424</v>
      </c>
      <c r="D77" s="549">
        <v>-0.25513397715827502</v>
      </c>
      <c r="E77" s="547">
        <v>75.589744999999994</v>
      </c>
      <c r="F77" s="548">
        <v>352.694278</v>
      </c>
      <c r="G77" s="550">
        <v>3.6659011483634458</v>
      </c>
      <c r="H77" s="551">
        <v>1.6881079635701454E-2</v>
      </c>
    </row>
    <row r="78" spans="1:8" ht="45" customHeight="1">
      <c r="A78" s="614" t="s">
        <v>193</v>
      </c>
      <c r="B78" s="614"/>
      <c r="C78" s="614"/>
      <c r="D78" s="614"/>
      <c r="E78" s="614"/>
      <c r="F78" s="614"/>
      <c r="G78" s="614"/>
      <c r="H78" s="614"/>
    </row>
  </sheetData>
  <mergeCells count="3">
    <mergeCell ref="B4:D4"/>
    <mergeCell ref="E4:H4"/>
    <mergeCell ref="A78:H78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J17" sqref="J17"/>
    </sheetView>
  </sheetViews>
  <sheetFormatPr baseColWidth="10" defaultColWidth="11.42578125" defaultRowHeight="15"/>
  <cols>
    <col min="1" max="1" width="23.42578125" style="172" customWidth="1"/>
    <col min="2" max="6" width="19.42578125" style="168" customWidth="1"/>
    <col min="7" max="16384" width="11.42578125" style="169"/>
  </cols>
  <sheetData>
    <row r="1" spans="1:6">
      <c r="A1" s="267" t="s">
        <v>628</v>
      </c>
      <c r="B1" s="328"/>
      <c r="C1" s="328"/>
      <c r="D1" s="328"/>
      <c r="E1" s="328"/>
      <c r="F1" s="328"/>
    </row>
    <row r="2" spans="1:6" ht="15.75">
      <c r="A2" s="143" t="s">
        <v>629</v>
      </c>
      <c r="B2" s="328"/>
      <c r="C2" s="328"/>
      <c r="D2" s="328"/>
      <c r="E2" s="328"/>
      <c r="F2" s="328"/>
    </row>
    <row r="3" spans="1:6">
      <c r="A3" s="267"/>
      <c r="B3" s="328"/>
      <c r="C3" s="328"/>
      <c r="D3" s="328"/>
      <c r="E3" s="328"/>
      <c r="F3" s="328"/>
    </row>
    <row r="4" spans="1:6">
      <c r="A4" s="266" t="s">
        <v>343</v>
      </c>
      <c r="B4" s="374" t="s">
        <v>619</v>
      </c>
      <c r="C4" s="374" t="s">
        <v>620</v>
      </c>
      <c r="D4" s="374" t="s">
        <v>621</v>
      </c>
      <c r="E4" s="374" t="s">
        <v>622</v>
      </c>
      <c r="F4" s="374" t="s">
        <v>623</v>
      </c>
    </row>
    <row r="5" spans="1:6">
      <c r="A5" s="266"/>
      <c r="B5" s="374" t="s">
        <v>624</v>
      </c>
      <c r="C5" s="374"/>
      <c r="D5" s="374" t="s">
        <v>625</v>
      </c>
      <c r="E5" s="374" t="s">
        <v>624</v>
      </c>
      <c r="F5" s="374" t="s">
        <v>626</v>
      </c>
    </row>
    <row r="6" spans="1:6">
      <c r="A6" s="267">
        <v>2011</v>
      </c>
      <c r="B6" s="328">
        <v>58.66</v>
      </c>
      <c r="C6" s="328">
        <v>146.12</v>
      </c>
      <c r="D6" s="328">
        <v>70.680000000000007</v>
      </c>
      <c r="E6" s="328">
        <v>135.63</v>
      </c>
      <c r="F6" s="328">
        <v>411.09</v>
      </c>
    </row>
    <row r="7" spans="1:6">
      <c r="A7" s="267">
        <v>2012</v>
      </c>
      <c r="B7" s="328">
        <v>441.66</v>
      </c>
      <c r="C7" s="328">
        <v>12.71</v>
      </c>
      <c r="D7" s="328">
        <v>571.66999999999996</v>
      </c>
      <c r="E7" s="328">
        <v>941.67</v>
      </c>
      <c r="F7" s="367">
        <v>1967.71</v>
      </c>
    </row>
    <row r="8" spans="1:6">
      <c r="A8" s="267">
        <v>2013</v>
      </c>
      <c r="B8" s="328">
        <v>336.98</v>
      </c>
      <c r="C8" s="328">
        <v>11.91</v>
      </c>
      <c r="D8" s="328">
        <v>505.37</v>
      </c>
      <c r="E8" s="328">
        <v>809.47</v>
      </c>
      <c r="F8" s="367">
        <v>1663.73</v>
      </c>
    </row>
    <row r="9" spans="1:6">
      <c r="A9" s="267">
        <v>2014</v>
      </c>
      <c r="B9" s="328">
        <v>372.45</v>
      </c>
      <c r="C9" s="328">
        <v>120.64</v>
      </c>
      <c r="D9" s="328">
        <v>528.97</v>
      </c>
      <c r="E9" s="328">
        <v>535.11</v>
      </c>
      <c r="F9" s="367">
        <v>1557.17</v>
      </c>
    </row>
    <row r="10" spans="1:6">
      <c r="A10" s="267">
        <v>2015</v>
      </c>
      <c r="B10" s="328">
        <v>208.18</v>
      </c>
      <c r="C10" s="328">
        <v>198.71</v>
      </c>
      <c r="D10" s="328">
        <v>352.16</v>
      </c>
      <c r="E10" s="328">
        <v>344.16</v>
      </c>
      <c r="F10" s="367">
        <v>1103.2</v>
      </c>
    </row>
    <row r="11" spans="1:6">
      <c r="A11" s="267">
        <v>2016</v>
      </c>
      <c r="B11" s="328">
        <v>236.43</v>
      </c>
      <c r="C11" s="328">
        <v>205.76</v>
      </c>
      <c r="D11" s="328">
        <v>519.58000000000004</v>
      </c>
      <c r="E11" s="328">
        <v>101.5</v>
      </c>
      <c r="F11" s="367">
        <v>1063.27</v>
      </c>
    </row>
    <row r="12" spans="1:6">
      <c r="A12" s="277">
        <v>2017</v>
      </c>
      <c r="B12" s="375">
        <v>355.28</v>
      </c>
      <c r="C12" s="375">
        <v>159.41</v>
      </c>
      <c r="D12" s="375">
        <v>458.38</v>
      </c>
      <c r="E12" s="375">
        <v>33.47</v>
      </c>
      <c r="F12" s="376">
        <v>1006.55</v>
      </c>
    </row>
    <row r="13" spans="1:6">
      <c r="A13" s="267" t="s">
        <v>139</v>
      </c>
      <c r="B13" s="328" t="s">
        <v>627</v>
      </c>
      <c r="C13" s="328">
        <v>23.58</v>
      </c>
      <c r="D13" s="328">
        <v>0.11</v>
      </c>
      <c r="E13" s="328" t="s">
        <v>627</v>
      </c>
      <c r="F13" s="328">
        <v>23.69</v>
      </c>
    </row>
    <row r="14" spans="1:6">
      <c r="A14" s="267" t="s">
        <v>140</v>
      </c>
      <c r="B14" s="328">
        <v>23.93</v>
      </c>
      <c r="C14" s="328">
        <v>14.15</v>
      </c>
      <c r="D14" s="328">
        <v>36.299999999999997</v>
      </c>
      <c r="E14" s="328">
        <v>3.72</v>
      </c>
      <c r="F14" s="328">
        <v>78.09</v>
      </c>
    </row>
    <row r="15" spans="1:6">
      <c r="A15" s="267" t="s">
        <v>141</v>
      </c>
      <c r="B15" s="328">
        <v>103.44</v>
      </c>
      <c r="C15" s="328">
        <v>19.48</v>
      </c>
      <c r="D15" s="328">
        <v>142.27000000000001</v>
      </c>
      <c r="E15" s="328">
        <v>11.72</v>
      </c>
      <c r="F15" s="328">
        <v>276.92</v>
      </c>
    </row>
    <row r="16" spans="1:6">
      <c r="A16" s="267" t="s">
        <v>142</v>
      </c>
      <c r="B16" s="328" t="s">
        <v>627</v>
      </c>
      <c r="C16" s="328">
        <v>19.21</v>
      </c>
      <c r="D16" s="328">
        <v>0</v>
      </c>
      <c r="E16" s="328">
        <v>0</v>
      </c>
      <c r="F16" s="328">
        <v>19.21</v>
      </c>
    </row>
    <row r="17" spans="1:6">
      <c r="A17" s="267" t="s">
        <v>143</v>
      </c>
      <c r="B17" s="328">
        <v>72.040000000000006</v>
      </c>
      <c r="C17" s="328">
        <v>22.19</v>
      </c>
      <c r="D17" s="328">
        <v>75.5</v>
      </c>
      <c r="E17" s="328">
        <v>3.91</v>
      </c>
      <c r="F17" s="328">
        <v>173.65</v>
      </c>
    </row>
    <row r="18" spans="1:6">
      <c r="A18" s="267" t="s">
        <v>144</v>
      </c>
      <c r="B18" s="328">
        <v>101.03</v>
      </c>
      <c r="C18" s="328">
        <v>7.77</v>
      </c>
      <c r="D18" s="328">
        <v>135.75</v>
      </c>
      <c r="E18" s="328">
        <v>14.11</v>
      </c>
      <c r="F18" s="328">
        <v>258.66000000000003</v>
      </c>
    </row>
    <row r="19" spans="1:6">
      <c r="A19" s="267" t="s">
        <v>145</v>
      </c>
      <c r="B19" s="328" t="s">
        <v>627</v>
      </c>
      <c r="C19" s="328">
        <v>35.729999999999997</v>
      </c>
      <c r="D19" s="328">
        <v>0.12</v>
      </c>
      <c r="E19" s="328" t="s">
        <v>627</v>
      </c>
      <c r="F19" s="328">
        <v>35.840000000000003</v>
      </c>
    </row>
    <row r="20" spans="1:6">
      <c r="A20" s="267" t="s">
        <v>149</v>
      </c>
      <c r="B20" s="328">
        <v>54.85</v>
      </c>
      <c r="C20" s="328">
        <v>17.3</v>
      </c>
      <c r="D20" s="328">
        <v>68.34</v>
      </c>
      <c r="E20" s="328" t="s">
        <v>627</v>
      </c>
      <c r="F20" s="328">
        <v>140.49</v>
      </c>
    </row>
    <row r="21" spans="1:6">
      <c r="A21" s="267"/>
      <c r="B21" s="328"/>
      <c r="C21" s="328"/>
      <c r="D21" s="328"/>
      <c r="E21" s="328"/>
      <c r="F21" s="328"/>
    </row>
    <row r="22" spans="1:6">
      <c r="A22" s="271" t="s">
        <v>623</v>
      </c>
      <c r="B22" s="377">
        <v>2009.64</v>
      </c>
      <c r="C22" s="378">
        <v>855.27</v>
      </c>
      <c r="D22" s="377">
        <v>3006.8</v>
      </c>
      <c r="E22" s="377">
        <v>2901.01</v>
      </c>
      <c r="F22" s="377">
        <v>8772.7199999999993</v>
      </c>
    </row>
    <row r="28" spans="1:6" ht="31.5" customHeight="1">
      <c r="A28" s="650" t="s">
        <v>630</v>
      </c>
      <c r="B28" s="650"/>
      <c r="C28" s="650"/>
      <c r="D28" s="650"/>
      <c r="E28" s="650"/>
      <c r="F28" s="650"/>
    </row>
  </sheetData>
  <mergeCells count="1">
    <mergeCell ref="A28:F2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H96"/>
  <sheetViews>
    <sheetView zoomScaleNormal="100" workbookViewId="0"/>
  </sheetViews>
  <sheetFormatPr baseColWidth="10" defaultColWidth="11.5703125" defaultRowHeight="12" customHeight="1"/>
  <cols>
    <col min="1" max="1" width="33.42578125" style="285" customWidth="1"/>
    <col min="2" max="3" width="12.28515625" style="283" customWidth="1"/>
    <col min="4" max="4" width="12.5703125" style="284" customWidth="1"/>
    <col min="5" max="5" width="12.28515625" style="283" customWidth="1"/>
    <col min="6" max="6" width="12.28515625" style="285" customWidth="1"/>
    <col min="7" max="7" width="12.5703125" style="284" customWidth="1"/>
    <col min="8" max="8" width="17.7109375" style="284" customWidth="1"/>
    <col min="9" max="16384" width="11.5703125" style="285"/>
  </cols>
  <sheetData>
    <row r="1" spans="1:8" ht="12" customHeight="1">
      <c r="A1" s="282" t="s">
        <v>281</v>
      </c>
    </row>
    <row r="2" spans="1:8" ht="15.75">
      <c r="A2" s="286" t="s">
        <v>282</v>
      </c>
    </row>
    <row r="3" spans="1:8" ht="12" customHeight="1" thickBot="1">
      <c r="B3" s="287"/>
      <c r="C3" s="287"/>
      <c r="E3" s="287"/>
      <c r="F3" s="287"/>
    </row>
    <row r="4" spans="1:8" ht="12" customHeight="1" thickBot="1">
      <c r="A4" s="311"/>
      <c r="B4" s="615" t="s">
        <v>194</v>
      </c>
      <c r="C4" s="616"/>
      <c r="D4" s="617"/>
      <c r="E4" s="615" t="str">
        <f xml:space="preserve"> "Acumulado enero - setiembre"</f>
        <v>Acumulado enero - setiembre</v>
      </c>
      <c r="F4" s="616"/>
      <c r="G4" s="616"/>
      <c r="H4" s="617"/>
    </row>
    <row r="5" spans="1:8" ht="12" customHeight="1" thickBot="1">
      <c r="A5" s="152" t="s">
        <v>264</v>
      </c>
      <c r="B5" s="149">
        <v>2016</v>
      </c>
      <c r="C5" s="150">
        <v>2017</v>
      </c>
      <c r="D5" s="151" t="s">
        <v>262</v>
      </c>
      <c r="E5" s="149">
        <v>2016</v>
      </c>
      <c r="F5" s="150">
        <v>2017</v>
      </c>
      <c r="G5" s="153" t="s">
        <v>262</v>
      </c>
      <c r="H5" s="162" t="s">
        <v>263</v>
      </c>
    </row>
    <row r="6" spans="1:8" s="294" customFormat="1" ht="11.25" customHeight="1">
      <c r="A6" s="288" t="s">
        <v>251</v>
      </c>
      <c r="B6" s="289">
        <v>199537.03852</v>
      </c>
      <c r="C6" s="290">
        <v>209233.916899</v>
      </c>
      <c r="D6" s="291">
        <v>4.8596884322446465E-2</v>
      </c>
      <c r="E6" s="289">
        <v>1725047.6310920001</v>
      </c>
      <c r="F6" s="290">
        <v>1799523.6573829998</v>
      </c>
      <c r="G6" s="292">
        <v>4.3173315883373364E-2</v>
      </c>
      <c r="H6" s="293">
        <v>1</v>
      </c>
    </row>
    <row r="7" spans="1:8" ht="11.25" customHeight="1">
      <c r="A7" s="295" t="s">
        <v>35</v>
      </c>
      <c r="B7" s="296">
        <v>41193.070800999994</v>
      </c>
      <c r="C7" s="297">
        <v>44925.314383000004</v>
      </c>
      <c r="D7" s="298">
        <v>9.0603674584741167E-2</v>
      </c>
      <c r="E7" s="296">
        <v>385530.06366799999</v>
      </c>
      <c r="F7" s="297">
        <v>381520.18522699998</v>
      </c>
      <c r="G7" s="299">
        <v>-1.0400948768688356E-2</v>
      </c>
      <c r="H7" s="300">
        <v>0.21201176414753825</v>
      </c>
    </row>
    <row r="8" spans="1:8" ht="11.25" customHeight="1">
      <c r="A8" s="295" t="s">
        <v>179</v>
      </c>
      <c r="B8" s="296">
        <v>36271.339038999991</v>
      </c>
      <c r="C8" s="297">
        <v>42114.304674999992</v>
      </c>
      <c r="D8" s="298">
        <v>0.16109043092446829</v>
      </c>
      <c r="E8" s="296">
        <v>349991.26064699993</v>
      </c>
      <c r="F8" s="297">
        <v>335989.40112100006</v>
      </c>
      <c r="G8" s="299">
        <v>-4.0006311872233025E-2</v>
      </c>
      <c r="H8" s="300">
        <v>0.18671018841153811</v>
      </c>
    </row>
    <row r="9" spans="1:8" ht="11.25" customHeight="1">
      <c r="A9" s="301" t="s">
        <v>178</v>
      </c>
      <c r="B9" s="296">
        <v>37443.755925999998</v>
      </c>
      <c r="C9" s="297">
        <v>37991.518067999998</v>
      </c>
      <c r="D9" s="298">
        <v>1.4628931538880341E-2</v>
      </c>
      <c r="E9" s="296">
        <v>224844.53049899999</v>
      </c>
      <c r="F9" s="297">
        <v>331813.843697</v>
      </c>
      <c r="G9" s="299">
        <v>0.47574789994046918</v>
      </c>
      <c r="H9" s="300">
        <v>0.18438982023695549</v>
      </c>
    </row>
    <row r="10" spans="1:8" ht="11.25" customHeight="1">
      <c r="A10" s="301" t="s">
        <v>37</v>
      </c>
      <c r="B10" s="296">
        <v>29221.924848000002</v>
      </c>
      <c r="C10" s="297">
        <v>25796.34475</v>
      </c>
      <c r="D10" s="298">
        <v>-0.11722636738744663</v>
      </c>
      <c r="E10" s="296">
        <v>265163.61008199997</v>
      </c>
      <c r="F10" s="297">
        <v>231747.777856</v>
      </c>
      <c r="G10" s="299">
        <v>-0.12601967598671004</v>
      </c>
      <c r="H10" s="300">
        <v>0.12878284589657729</v>
      </c>
    </row>
    <row r="11" spans="1:8" ht="11.25" customHeight="1">
      <c r="A11" s="301" t="s">
        <v>180</v>
      </c>
      <c r="B11" s="296">
        <v>14730.219544999998</v>
      </c>
      <c r="C11" s="297">
        <v>14260.510484</v>
      </c>
      <c r="D11" s="298">
        <v>-3.1887444689134625E-2</v>
      </c>
      <c r="E11" s="296">
        <v>129507.71500200001</v>
      </c>
      <c r="F11" s="297">
        <v>152491.55095900001</v>
      </c>
      <c r="G11" s="299">
        <v>0.17747078586511278</v>
      </c>
      <c r="H11" s="300">
        <v>8.473995345010607E-2</v>
      </c>
    </row>
    <row r="12" spans="1:8" ht="11.25" customHeight="1">
      <c r="A12" s="301" t="s">
        <v>36</v>
      </c>
      <c r="B12" s="296">
        <v>14387.010368000001</v>
      </c>
      <c r="C12" s="297">
        <v>14609.868536</v>
      </c>
      <c r="D12" s="298">
        <v>1.5490234753405607E-2</v>
      </c>
      <c r="E12" s="296">
        <v>130286.216246</v>
      </c>
      <c r="F12" s="297">
        <v>117334.18809</v>
      </c>
      <c r="G12" s="299">
        <v>-9.9412113799856039E-2</v>
      </c>
      <c r="H12" s="300">
        <v>6.5202915009539827E-2</v>
      </c>
    </row>
    <row r="13" spans="1:8" ht="11.25" customHeight="1">
      <c r="A13" s="301" t="s">
        <v>38</v>
      </c>
      <c r="B13" s="302">
        <v>10083.140488999999</v>
      </c>
      <c r="C13" s="303">
        <v>11970.471380000001</v>
      </c>
      <c r="D13" s="298">
        <v>0.1871768912730063</v>
      </c>
      <c r="E13" s="302">
        <v>101411.82979800001</v>
      </c>
      <c r="F13" s="303">
        <v>106221.909654</v>
      </c>
      <c r="G13" s="299">
        <v>4.7431151430568752E-2</v>
      </c>
      <c r="H13" s="300">
        <v>5.902779283739773E-2</v>
      </c>
    </row>
    <row r="14" spans="1:8" ht="11.25" customHeight="1">
      <c r="A14" s="301" t="s">
        <v>39</v>
      </c>
      <c r="B14" s="302">
        <v>6099.2986970000002</v>
      </c>
      <c r="C14" s="303">
        <v>5310.284662</v>
      </c>
      <c r="D14" s="298">
        <v>-0.12936143550209867</v>
      </c>
      <c r="E14" s="302">
        <v>45278.789661000003</v>
      </c>
      <c r="F14" s="303">
        <v>43056.585599999999</v>
      </c>
      <c r="G14" s="299">
        <v>-4.9078256676857612E-2</v>
      </c>
      <c r="H14" s="300">
        <v>2.3926657159159589E-2</v>
      </c>
    </row>
    <row r="15" spans="1:8" ht="11.25" customHeight="1">
      <c r="A15" s="301" t="s">
        <v>40</v>
      </c>
      <c r="B15" s="302">
        <v>3440.2614250000001</v>
      </c>
      <c r="C15" s="303">
        <v>5037.9489780000004</v>
      </c>
      <c r="D15" s="298">
        <v>0.46440876306369661</v>
      </c>
      <c r="E15" s="302">
        <v>31878.603482000002</v>
      </c>
      <c r="F15" s="303">
        <v>36439.653078000003</v>
      </c>
      <c r="G15" s="299">
        <v>0.14307557727788667</v>
      </c>
      <c r="H15" s="300">
        <v>2.0249610461355778E-2</v>
      </c>
    </row>
    <row r="16" spans="1:8" ht="11.25" customHeight="1">
      <c r="A16" s="301" t="s">
        <v>41</v>
      </c>
      <c r="B16" s="302">
        <v>2437.800624</v>
      </c>
      <c r="C16" s="303">
        <v>2762.3113979999998</v>
      </c>
      <c r="D16" s="298">
        <v>0.1331162076197745</v>
      </c>
      <c r="E16" s="302">
        <v>23101.244713</v>
      </c>
      <c r="F16" s="303">
        <v>23589.830486999999</v>
      </c>
      <c r="G16" s="299">
        <v>2.1149759680483937E-2</v>
      </c>
      <c r="H16" s="300">
        <v>1.3108930460689843E-2</v>
      </c>
    </row>
    <row r="17" spans="1:8" ht="11.25" customHeight="1">
      <c r="A17" s="301" t="s">
        <v>42</v>
      </c>
      <c r="B17" s="302">
        <v>2308.8666399999997</v>
      </c>
      <c r="C17" s="303">
        <v>2848.2607449999996</v>
      </c>
      <c r="D17" s="298">
        <v>0.23361856230899503</v>
      </c>
      <c r="E17" s="302">
        <v>21216.244249000003</v>
      </c>
      <c r="F17" s="303">
        <v>23222.746736000001</v>
      </c>
      <c r="G17" s="299">
        <v>9.4573877612413426E-2</v>
      </c>
      <c r="H17" s="300">
        <v>1.2904941060776181E-2</v>
      </c>
    </row>
    <row r="18" spans="1:8" ht="11.25" customHeight="1">
      <c r="A18" s="301" t="s">
        <v>43</v>
      </c>
      <c r="B18" s="302">
        <v>1107.0425360000002</v>
      </c>
      <c r="C18" s="303">
        <v>1073.9743270000001</v>
      </c>
      <c r="D18" s="298">
        <v>-2.9870766411092986E-2</v>
      </c>
      <c r="E18" s="302">
        <v>11363.093366999999</v>
      </c>
      <c r="F18" s="303">
        <v>9981.6084849999988</v>
      </c>
      <c r="G18" s="299">
        <v>-0.12157647899048551</v>
      </c>
      <c r="H18" s="300">
        <v>5.5468059250279554E-3</v>
      </c>
    </row>
    <row r="19" spans="1:8" ht="11.25" customHeight="1">
      <c r="A19" s="301" t="s">
        <v>44</v>
      </c>
      <c r="B19" s="302">
        <v>414.00689999999997</v>
      </c>
      <c r="C19" s="303">
        <v>261.68916999999999</v>
      </c>
      <c r="D19" s="298">
        <v>-0.36791109037071601</v>
      </c>
      <c r="E19" s="302">
        <v>2612.8201049999998</v>
      </c>
      <c r="F19" s="303">
        <v>2907.5627850000001</v>
      </c>
      <c r="G19" s="299">
        <v>0.11280634263184397</v>
      </c>
      <c r="H19" s="300">
        <v>1.6157402394077957E-3</v>
      </c>
    </row>
    <row r="20" spans="1:8" ht="11.25" customHeight="1">
      <c r="A20" s="301" t="s">
        <v>181</v>
      </c>
      <c r="B20" s="302">
        <v>154.08294000000001</v>
      </c>
      <c r="C20" s="303">
        <v>138.38432</v>
      </c>
      <c r="D20" s="298">
        <v>-0.1018842189797261</v>
      </c>
      <c r="E20" s="302">
        <v>1311.78215</v>
      </c>
      <c r="F20" s="303">
        <v>1686.2905599999999</v>
      </c>
      <c r="G20" s="299">
        <v>0.28549588817015081</v>
      </c>
      <c r="H20" s="300">
        <v>9.3707607181576493E-4</v>
      </c>
    </row>
    <row r="21" spans="1:8" ht="11.25" customHeight="1">
      <c r="A21" s="301" t="s">
        <v>45</v>
      </c>
      <c r="B21" s="302">
        <v>178.08767399999999</v>
      </c>
      <c r="C21" s="303">
        <v>100.026864</v>
      </c>
      <c r="D21" s="298">
        <v>-0.43832797771282017</v>
      </c>
      <c r="E21" s="302">
        <v>1033.076693</v>
      </c>
      <c r="F21" s="303">
        <v>1063.833081</v>
      </c>
      <c r="G21" s="299">
        <v>2.9771640584287162E-2</v>
      </c>
      <c r="H21" s="300">
        <v>5.9117482375702947E-4</v>
      </c>
    </row>
    <row r="22" spans="1:8" ht="11.25" customHeight="1" thickBot="1">
      <c r="A22" s="301" t="s">
        <v>46</v>
      </c>
      <c r="B22" s="302">
        <v>67.130067999999994</v>
      </c>
      <c r="C22" s="303">
        <v>32.704158999999997</v>
      </c>
      <c r="D22" s="298">
        <v>-0.51282398522224049</v>
      </c>
      <c r="E22" s="302">
        <v>516.75072999999998</v>
      </c>
      <c r="F22" s="303">
        <v>456.68996699999997</v>
      </c>
      <c r="G22" s="299">
        <v>-0.11622772743833376</v>
      </c>
      <c r="H22" s="300">
        <v>2.5378380835745849E-4</v>
      </c>
    </row>
    <row r="23" spans="1:8" ht="11.25" customHeight="1">
      <c r="A23" s="304" t="s">
        <v>252</v>
      </c>
      <c r="B23" s="305">
        <v>12369239.918439707</v>
      </c>
      <c r="C23" s="306">
        <v>13126094.789715189</v>
      </c>
      <c r="D23" s="291">
        <v>6.1188470452997246E-2</v>
      </c>
      <c r="E23" s="305">
        <v>114558134.12397581</v>
      </c>
      <c r="F23" s="306">
        <v>112067588.4328959</v>
      </c>
      <c r="G23" s="292">
        <v>-2.1740452654235964E-2</v>
      </c>
      <c r="H23" s="293">
        <v>1</v>
      </c>
    </row>
    <row r="24" spans="1:8" ht="11.25" customHeight="1">
      <c r="A24" s="301" t="s">
        <v>45</v>
      </c>
      <c r="B24" s="302">
        <v>3726756.7568399999</v>
      </c>
      <c r="C24" s="303">
        <v>3534809.858337</v>
      </c>
      <c r="D24" s="298">
        <v>-5.1505078283068828E-2</v>
      </c>
      <c r="E24" s="302">
        <v>32922043.188759997</v>
      </c>
      <c r="F24" s="303">
        <v>32032116.460533999</v>
      </c>
      <c r="G24" s="299">
        <v>-2.7031333478410358E-2</v>
      </c>
      <c r="H24" s="300">
        <v>0.28582855139882185</v>
      </c>
    </row>
    <row r="25" spans="1:8" ht="11.25" customHeight="1">
      <c r="A25" s="301" t="s">
        <v>41</v>
      </c>
      <c r="B25" s="302">
        <v>2704769.4081799998</v>
      </c>
      <c r="C25" s="303">
        <v>2987324.78914</v>
      </c>
      <c r="D25" s="298">
        <v>0.10446560808676386</v>
      </c>
      <c r="E25" s="302">
        <v>26716423.309094001</v>
      </c>
      <c r="F25" s="303">
        <v>24446831.563306</v>
      </c>
      <c r="G25" s="299">
        <v>-8.4951182257074653E-2</v>
      </c>
      <c r="H25" s="300">
        <v>0.21814363907673745</v>
      </c>
    </row>
    <row r="26" spans="1:8" ht="11.25" customHeight="1">
      <c r="A26" s="301" t="s">
        <v>35</v>
      </c>
      <c r="B26" s="302">
        <v>1407699.8514445089</v>
      </c>
      <c r="C26" s="303">
        <v>2069037.7543293417</v>
      </c>
      <c r="D26" s="298">
        <v>0.46980036419425786</v>
      </c>
      <c r="E26" s="302">
        <v>12084734.63207113</v>
      </c>
      <c r="F26" s="303">
        <v>15724317.942467352</v>
      </c>
      <c r="G26" s="299">
        <v>0.30117196787567813</v>
      </c>
      <c r="H26" s="300">
        <v>0.14031102268148474</v>
      </c>
    </row>
    <row r="27" spans="1:8" ht="11.25" customHeight="1">
      <c r="A27" s="301" t="s">
        <v>29</v>
      </c>
      <c r="B27" s="302">
        <v>1320181.8882970002</v>
      </c>
      <c r="C27" s="303">
        <v>1060924.046534</v>
      </c>
      <c r="D27" s="298">
        <v>-0.19638039580851696</v>
      </c>
      <c r="E27" s="302">
        <v>13677888.582002001</v>
      </c>
      <c r="F27" s="303">
        <v>10088013.23739</v>
      </c>
      <c r="G27" s="299">
        <v>-0.26245829706024404</v>
      </c>
      <c r="H27" s="300">
        <v>9.0017224234556673E-2</v>
      </c>
    </row>
    <row r="28" spans="1:8" ht="11.25" customHeight="1">
      <c r="A28" s="301" t="s">
        <v>46</v>
      </c>
      <c r="B28" s="302">
        <v>916185.86360199994</v>
      </c>
      <c r="C28" s="303">
        <v>1009436.4251659999</v>
      </c>
      <c r="D28" s="298">
        <v>0.10178127088469124</v>
      </c>
      <c r="E28" s="302">
        <v>9019935.9477120005</v>
      </c>
      <c r="F28" s="303">
        <v>8488483.3238339983</v>
      </c>
      <c r="G28" s="299">
        <v>-5.8919778029334124E-2</v>
      </c>
      <c r="H28" s="300">
        <v>7.5744320392124379E-2</v>
      </c>
    </row>
    <row r="29" spans="1:8" ht="11.25" customHeight="1">
      <c r="A29" s="301" t="s">
        <v>44</v>
      </c>
      <c r="B29" s="302">
        <v>856448.60546315578</v>
      </c>
      <c r="C29" s="303">
        <v>956463.29408696294</v>
      </c>
      <c r="D29" s="298">
        <v>0.11677838925281514</v>
      </c>
      <c r="E29" s="302">
        <v>7724928.0122989174</v>
      </c>
      <c r="F29" s="303">
        <v>7918493.8661544519</v>
      </c>
      <c r="G29" s="299">
        <v>2.5057301964155121E-2</v>
      </c>
      <c r="H29" s="300">
        <v>7.0658198118503338E-2</v>
      </c>
    </row>
    <row r="30" spans="1:8" ht="11.25" customHeight="1">
      <c r="A30" s="301" t="s">
        <v>179</v>
      </c>
      <c r="B30" s="302">
        <v>246717.26225999999</v>
      </c>
      <c r="C30" s="303">
        <v>287053.70717000001</v>
      </c>
      <c r="D30" s="298">
        <v>0.16349259285915685</v>
      </c>
      <c r="E30" s="302">
        <v>1926236.6304869999</v>
      </c>
      <c r="F30" s="303">
        <v>2981546.3036409998</v>
      </c>
      <c r="G30" s="299">
        <v>0.5478608684163544</v>
      </c>
      <c r="H30" s="300">
        <v>2.6604893933506006E-2</v>
      </c>
    </row>
    <row r="31" spans="1:8" ht="11.25" customHeight="1">
      <c r="A31" s="301" t="s">
        <v>37</v>
      </c>
      <c r="B31" s="302">
        <v>341378.18230000004</v>
      </c>
      <c r="C31" s="303">
        <v>369557.04284000001</v>
      </c>
      <c r="D31" s="298">
        <v>8.2544409692933085E-2</v>
      </c>
      <c r="E31" s="302">
        <v>2428183.0310949995</v>
      </c>
      <c r="F31" s="303">
        <v>2819336.7524559996</v>
      </c>
      <c r="G31" s="299">
        <v>0.16108905974217591</v>
      </c>
      <c r="H31" s="300">
        <v>2.515746784489941E-2</v>
      </c>
    </row>
    <row r="32" spans="1:8" ht="11.25" customHeight="1">
      <c r="A32" s="301" t="s">
        <v>38</v>
      </c>
      <c r="B32" s="302">
        <v>244323.6398</v>
      </c>
      <c r="C32" s="303">
        <v>254240.7188</v>
      </c>
      <c r="D32" s="298">
        <v>4.058992821209606E-2</v>
      </c>
      <c r="E32" s="302">
        <v>2731471.2653000001</v>
      </c>
      <c r="F32" s="303">
        <v>2386308.4278259999</v>
      </c>
      <c r="G32" s="299">
        <v>-0.12636517244712464</v>
      </c>
      <c r="H32" s="300">
        <v>2.1293475314273221E-2</v>
      </c>
    </row>
    <row r="33" spans="1:8" ht="11.25" customHeight="1">
      <c r="A33" s="301" t="s">
        <v>178</v>
      </c>
      <c r="B33" s="302">
        <v>232701.17831700001</v>
      </c>
      <c r="C33" s="303">
        <v>238997.32568899999</v>
      </c>
      <c r="D33" s="298">
        <v>2.7056791966145521E-2</v>
      </c>
      <c r="E33" s="302">
        <v>2085789.5401550001</v>
      </c>
      <c r="F33" s="303">
        <v>2105052.456086</v>
      </c>
      <c r="G33" s="299">
        <v>9.2353114061394237E-3</v>
      </c>
      <c r="H33" s="300">
        <v>1.8783775804602668E-2</v>
      </c>
    </row>
    <row r="34" spans="1:8" ht="11.25" customHeight="1">
      <c r="A34" s="301" t="s">
        <v>39</v>
      </c>
      <c r="B34" s="302">
        <v>89325.605890000006</v>
      </c>
      <c r="C34" s="303">
        <v>155594.59405000001</v>
      </c>
      <c r="D34" s="298">
        <v>0.74188120527955825</v>
      </c>
      <c r="E34" s="302">
        <v>966502.4014620001</v>
      </c>
      <c r="F34" s="303">
        <v>1369549.83919</v>
      </c>
      <c r="G34" s="299">
        <v>0.41701648864847285</v>
      </c>
      <c r="H34" s="300">
        <v>1.2220748731557316E-2</v>
      </c>
    </row>
    <row r="35" spans="1:8" ht="11.25" customHeight="1">
      <c r="A35" s="301" t="s">
        <v>180</v>
      </c>
      <c r="B35" s="302">
        <v>61000.344592000001</v>
      </c>
      <c r="C35" s="303">
        <v>56601.111320000004</v>
      </c>
      <c r="D35" s="298">
        <v>-7.2118170830414385E-2</v>
      </c>
      <c r="E35" s="302">
        <v>535222.93784899998</v>
      </c>
      <c r="F35" s="303">
        <v>585117.19518899999</v>
      </c>
      <c r="G35" s="299">
        <v>9.322144813247224E-2</v>
      </c>
      <c r="H35" s="300">
        <v>5.2211098977949172E-3</v>
      </c>
    </row>
    <row r="36" spans="1:8" ht="11.25" customHeight="1">
      <c r="A36" s="301" t="s">
        <v>36</v>
      </c>
      <c r="B36" s="302">
        <v>71045.924473000006</v>
      </c>
      <c r="C36" s="303">
        <v>57051.904132000003</v>
      </c>
      <c r="D36" s="298">
        <v>-0.19697147225268685</v>
      </c>
      <c r="E36" s="302">
        <v>702929.40958899993</v>
      </c>
      <c r="F36" s="303">
        <v>486692.341357</v>
      </c>
      <c r="G36" s="299">
        <v>-0.30762273605600443</v>
      </c>
      <c r="H36" s="300">
        <v>4.3428465639592378E-3</v>
      </c>
    </row>
    <row r="37" spans="1:8" ht="11.25" customHeight="1">
      <c r="A37" s="301" t="s">
        <v>42</v>
      </c>
      <c r="B37" s="302">
        <v>33115.963359999994</v>
      </c>
      <c r="C37" s="303">
        <v>44075.286521999995</v>
      </c>
      <c r="D37" s="298">
        <v>0.33093777290614823</v>
      </c>
      <c r="E37" s="302">
        <v>337924.15071399999</v>
      </c>
      <c r="F37" s="303">
        <v>363333.20659299998</v>
      </c>
      <c r="G37" s="299">
        <v>7.5191594993471833E-2</v>
      </c>
      <c r="H37" s="300">
        <v>3.242089989386695E-3</v>
      </c>
    </row>
    <row r="38" spans="1:8" ht="11.25" customHeight="1">
      <c r="A38" s="301" t="s">
        <v>164</v>
      </c>
      <c r="B38" s="302">
        <v>86169.921902039918</v>
      </c>
      <c r="C38" s="303">
        <v>37879.402627885131</v>
      </c>
      <c r="D38" s="298">
        <v>-0.56041038692193124</v>
      </c>
      <c r="E38" s="302">
        <v>458174.54095976654</v>
      </c>
      <c r="F38" s="303">
        <v>155599.35353911293</v>
      </c>
      <c r="G38" s="299">
        <v>-0.66039284240200402</v>
      </c>
      <c r="H38" s="300">
        <v>1.388442061749933E-3</v>
      </c>
    </row>
    <row r="39" spans="1:8" ht="11.25" customHeight="1">
      <c r="A39" s="301" t="s">
        <v>40</v>
      </c>
      <c r="B39" s="302">
        <v>25396.375028999999</v>
      </c>
      <c r="C39" s="303">
        <v>6349.1896229999993</v>
      </c>
      <c r="D39" s="298">
        <v>-0.74999622521915477</v>
      </c>
      <c r="E39" s="302">
        <v>203057.360629</v>
      </c>
      <c r="F39" s="303">
        <v>111710.834147</v>
      </c>
      <c r="G39" s="299">
        <v>-0.44985577572288304</v>
      </c>
      <c r="H39" s="300">
        <v>9.9681661494742065E-4</v>
      </c>
    </row>
    <row r="40" spans="1:8" ht="11.25" customHeight="1" thickBot="1">
      <c r="A40" s="301" t="s">
        <v>43</v>
      </c>
      <c r="B40" s="302">
        <v>6023.1466899999996</v>
      </c>
      <c r="C40" s="303">
        <v>698.33934800000009</v>
      </c>
      <c r="D40" s="298">
        <v>-0.88405738994213334</v>
      </c>
      <c r="E40" s="302">
        <v>36689.183798000005</v>
      </c>
      <c r="F40" s="303">
        <v>5085.3291859999999</v>
      </c>
      <c r="G40" s="299">
        <v>-0.86139432226134149</v>
      </c>
      <c r="H40" s="300">
        <v>4.5377341094878697E-5</v>
      </c>
    </row>
    <row r="41" spans="1:8" ht="11.25" customHeight="1">
      <c r="A41" s="304" t="s">
        <v>253</v>
      </c>
      <c r="B41" s="305">
        <v>116550.32367599997</v>
      </c>
      <c r="C41" s="306">
        <v>135442.94985</v>
      </c>
      <c r="D41" s="291">
        <v>0.16209844450127764</v>
      </c>
      <c r="E41" s="305">
        <v>967939.964591</v>
      </c>
      <c r="F41" s="306">
        <v>1081470.4722619997</v>
      </c>
      <c r="G41" s="292">
        <v>0.11729085668962091</v>
      </c>
      <c r="H41" s="293">
        <v>1</v>
      </c>
    </row>
    <row r="42" spans="1:8" ht="11.25" customHeight="1">
      <c r="A42" s="301" t="s">
        <v>179</v>
      </c>
      <c r="B42" s="302">
        <v>30816.892977</v>
      </c>
      <c r="C42" s="303">
        <v>55883.415457999989</v>
      </c>
      <c r="D42" s="298">
        <v>0.81340200323596012</v>
      </c>
      <c r="E42" s="302">
        <v>199636.67986100004</v>
      </c>
      <c r="F42" s="303">
        <v>363444.36291599995</v>
      </c>
      <c r="G42" s="299">
        <v>0.82052898880633274</v>
      </c>
      <c r="H42" s="300">
        <v>0.3360649895099041</v>
      </c>
    </row>
    <row r="43" spans="1:8" ht="11.25" customHeight="1">
      <c r="A43" s="301" t="s">
        <v>180</v>
      </c>
      <c r="B43" s="302">
        <v>25158.267573000001</v>
      </c>
      <c r="C43" s="303">
        <v>24604.643538000004</v>
      </c>
      <c r="D43" s="298">
        <v>-2.2005650166236013E-2</v>
      </c>
      <c r="E43" s="302">
        <v>236428.12485299999</v>
      </c>
      <c r="F43" s="303">
        <v>215372.344338</v>
      </c>
      <c r="G43" s="299">
        <v>-8.905785015252099E-2</v>
      </c>
      <c r="H43" s="300">
        <v>0.19914768813569914</v>
      </c>
    </row>
    <row r="44" spans="1:8" ht="11.25" customHeight="1">
      <c r="A44" s="301" t="s">
        <v>39</v>
      </c>
      <c r="B44" s="302">
        <v>23593.706579000002</v>
      </c>
      <c r="C44" s="303">
        <v>20682.827122000002</v>
      </c>
      <c r="D44" s="298">
        <v>-0.12337525039795483</v>
      </c>
      <c r="E44" s="302">
        <v>197140.75579200001</v>
      </c>
      <c r="F44" s="303">
        <v>182373.74860000002</v>
      </c>
      <c r="G44" s="299">
        <v>-7.4905907368948199E-2</v>
      </c>
      <c r="H44" s="300">
        <v>0.1686349773549968</v>
      </c>
    </row>
    <row r="45" spans="1:8" ht="11.25" customHeight="1">
      <c r="A45" s="301" t="s">
        <v>40</v>
      </c>
      <c r="B45" s="302">
        <v>14310.196405000001</v>
      </c>
      <c r="C45" s="303">
        <v>13207.757390000001</v>
      </c>
      <c r="D45" s="298">
        <v>-7.7038706094544329E-2</v>
      </c>
      <c r="E45" s="302">
        <v>135712.40730299999</v>
      </c>
      <c r="F45" s="303">
        <v>116878.35192099999</v>
      </c>
      <c r="G45" s="299">
        <v>-0.13877917101529191</v>
      </c>
      <c r="H45" s="300">
        <v>0.10807354885662079</v>
      </c>
    </row>
    <row r="46" spans="1:8" ht="11.25" customHeight="1">
      <c r="A46" s="301" t="s">
        <v>42</v>
      </c>
      <c r="B46" s="302">
        <v>11694.860249000001</v>
      </c>
      <c r="C46" s="303">
        <v>10307.144737999999</v>
      </c>
      <c r="D46" s="298">
        <v>-0.11866029020044611</v>
      </c>
      <c r="E46" s="302">
        <v>102456.861603</v>
      </c>
      <c r="F46" s="303">
        <v>99784.646589999989</v>
      </c>
      <c r="G46" s="299">
        <v>-2.6081367037713021E-2</v>
      </c>
      <c r="H46" s="300">
        <v>9.2267564533029534E-2</v>
      </c>
    </row>
    <row r="47" spans="1:8" ht="11.25" customHeight="1">
      <c r="A47" s="301" t="s">
        <v>181</v>
      </c>
      <c r="B47" s="302">
        <v>4052.28622</v>
      </c>
      <c r="C47" s="303">
        <v>4251.3233600000003</v>
      </c>
      <c r="D47" s="298">
        <v>4.911724621465674E-2</v>
      </c>
      <c r="E47" s="302">
        <v>30811.562669999999</v>
      </c>
      <c r="F47" s="303">
        <v>39979.677499999998</v>
      </c>
      <c r="G47" s="299">
        <v>0.2975543606208142</v>
      </c>
      <c r="H47" s="300">
        <v>3.6967886341250401E-2</v>
      </c>
    </row>
    <row r="48" spans="1:8" ht="11.25" customHeight="1">
      <c r="A48" s="301" t="s">
        <v>46</v>
      </c>
      <c r="B48" s="302">
        <v>3670.0915180000002</v>
      </c>
      <c r="C48" s="303">
        <v>2898.8405950000001</v>
      </c>
      <c r="D48" s="298">
        <v>-0.21014487492134526</v>
      </c>
      <c r="E48" s="302">
        <v>35994.745479999998</v>
      </c>
      <c r="F48" s="303">
        <v>34598.193712</v>
      </c>
      <c r="G48" s="299">
        <v>-3.8798767691689107E-2</v>
      </c>
      <c r="H48" s="300">
        <v>3.1991806155959618E-2</v>
      </c>
    </row>
    <row r="49" spans="1:8" ht="11.25" customHeight="1">
      <c r="A49" s="301" t="s">
        <v>35</v>
      </c>
      <c r="B49" s="302">
        <v>2237.0596730000002</v>
      </c>
      <c r="C49" s="303">
        <v>2724.8527719999997</v>
      </c>
      <c r="D49" s="298">
        <v>0.21805100010848011</v>
      </c>
      <c r="E49" s="302">
        <v>19514.772452000001</v>
      </c>
      <c r="F49" s="303">
        <v>20046.136631000001</v>
      </c>
      <c r="G49" s="299">
        <v>2.7228817569202146E-2</v>
      </c>
      <c r="H49" s="300">
        <v>1.8535999960379478E-2</v>
      </c>
    </row>
    <row r="50" spans="1:8" ht="11.25" customHeight="1">
      <c r="A50" s="301" t="s">
        <v>43</v>
      </c>
      <c r="B50" s="302">
        <v>819.74991899999998</v>
      </c>
      <c r="C50" s="303">
        <v>732.10201700000005</v>
      </c>
      <c r="D50" s="298">
        <v>-0.10692029357797339</v>
      </c>
      <c r="E50" s="302">
        <v>8070.8860329999998</v>
      </c>
      <c r="F50" s="303">
        <v>7321.9632259999998</v>
      </c>
      <c r="G50" s="299">
        <v>-9.2793133732507971E-2</v>
      </c>
      <c r="H50" s="300">
        <v>6.7703773831988296E-3</v>
      </c>
    </row>
    <row r="51" spans="1:8" ht="11.25" customHeight="1">
      <c r="A51" s="301" t="s">
        <v>45</v>
      </c>
      <c r="B51" s="302">
        <v>195.27160799999999</v>
      </c>
      <c r="C51" s="303">
        <v>51.595315999999997</v>
      </c>
      <c r="D51" s="298">
        <v>-0.73577666242191242</v>
      </c>
      <c r="E51" s="302">
        <v>1520.1587959999999</v>
      </c>
      <c r="F51" s="303">
        <v>1334.102936</v>
      </c>
      <c r="G51" s="299">
        <v>-0.12239238459137924</v>
      </c>
      <c r="H51" s="300">
        <v>1.2336008889910744E-3</v>
      </c>
    </row>
    <row r="52" spans="1:8" ht="11.25" customHeight="1">
      <c r="A52" s="301" t="s">
        <v>44</v>
      </c>
      <c r="B52" s="302">
        <v>0</v>
      </c>
      <c r="C52" s="303">
        <v>98.447543999999994</v>
      </c>
      <c r="D52" s="298" t="s">
        <v>65</v>
      </c>
      <c r="E52" s="302">
        <v>641.78460600000005</v>
      </c>
      <c r="F52" s="303">
        <v>325.33733299999994</v>
      </c>
      <c r="G52" s="299">
        <v>-0.4930739535376143</v>
      </c>
      <c r="H52" s="300">
        <v>3.0082867849320525E-4</v>
      </c>
    </row>
    <row r="53" spans="1:8" ht="11.25" customHeight="1" thickBot="1">
      <c r="A53" s="301" t="s">
        <v>37</v>
      </c>
      <c r="B53" s="302">
        <v>1.940955</v>
      </c>
      <c r="C53" s="303">
        <v>0</v>
      </c>
      <c r="D53" s="298">
        <v>-1</v>
      </c>
      <c r="E53" s="302">
        <v>11.225142</v>
      </c>
      <c r="F53" s="303">
        <v>11.606559000000001</v>
      </c>
      <c r="G53" s="299">
        <v>3.3978812918357804E-2</v>
      </c>
      <c r="H53" s="300">
        <v>1.0732201477238452E-5</v>
      </c>
    </row>
    <row r="54" spans="1:8" ht="11.25" customHeight="1">
      <c r="A54" s="304" t="s">
        <v>254</v>
      </c>
      <c r="B54" s="305">
        <v>27323.703877</v>
      </c>
      <c r="C54" s="306">
        <v>26024.275936999995</v>
      </c>
      <c r="D54" s="291">
        <v>-4.7556800712285963E-2</v>
      </c>
      <c r="E54" s="305">
        <v>236061.18212399998</v>
      </c>
      <c r="F54" s="306">
        <v>227678.93352000005</v>
      </c>
      <c r="G54" s="292">
        <v>-3.5508797035494144E-2</v>
      </c>
      <c r="H54" s="293">
        <v>1</v>
      </c>
    </row>
    <row r="55" spans="1:8" ht="11.25" customHeight="1">
      <c r="A55" s="301" t="s">
        <v>39</v>
      </c>
      <c r="B55" s="302">
        <v>6902.8844740000004</v>
      </c>
      <c r="C55" s="303">
        <v>8694.1330319999997</v>
      </c>
      <c r="D55" s="298">
        <v>0.25949276201083915</v>
      </c>
      <c r="E55" s="302">
        <v>64486.693466000004</v>
      </c>
      <c r="F55" s="303">
        <v>69627.941353999995</v>
      </c>
      <c r="G55" s="299">
        <v>7.9725717224293113E-2</v>
      </c>
      <c r="H55" s="300">
        <v>0.30581635409796776</v>
      </c>
    </row>
    <row r="56" spans="1:8" ht="11.25" customHeight="1">
      <c r="A56" s="301" t="s">
        <v>42</v>
      </c>
      <c r="B56" s="302">
        <v>5058.3872710000005</v>
      </c>
      <c r="C56" s="303">
        <v>4350.6462280000005</v>
      </c>
      <c r="D56" s="298">
        <v>-0.1399143650106659</v>
      </c>
      <c r="E56" s="302">
        <v>46028.811701999999</v>
      </c>
      <c r="F56" s="303">
        <v>40373.381711000002</v>
      </c>
      <c r="G56" s="299">
        <v>-0.12286717344810927</v>
      </c>
      <c r="H56" s="300">
        <v>0.17732594354169123</v>
      </c>
    </row>
    <row r="57" spans="1:8" ht="11.25" customHeight="1">
      <c r="A57" s="301" t="s">
        <v>180</v>
      </c>
      <c r="B57" s="302">
        <v>4630.1246470000006</v>
      </c>
      <c r="C57" s="303">
        <v>3132.1683039999998</v>
      </c>
      <c r="D57" s="298">
        <v>-0.3235239776904435</v>
      </c>
      <c r="E57" s="302">
        <v>39417.190921000001</v>
      </c>
      <c r="F57" s="303">
        <v>32023.801789000001</v>
      </c>
      <c r="G57" s="299">
        <v>-0.18756763126063047</v>
      </c>
      <c r="H57" s="300">
        <v>0.14065333710897293</v>
      </c>
    </row>
    <row r="58" spans="1:8" ht="11.25" customHeight="1">
      <c r="A58" s="301" t="s">
        <v>179</v>
      </c>
      <c r="B58" s="302">
        <v>3121.7639409999997</v>
      </c>
      <c r="C58" s="303">
        <v>3718.0520260000003</v>
      </c>
      <c r="D58" s="298">
        <v>0.1910099854664189</v>
      </c>
      <c r="E58" s="302">
        <v>20871.320617000001</v>
      </c>
      <c r="F58" s="303">
        <v>30249.812747000004</v>
      </c>
      <c r="G58" s="299">
        <v>0.44934828524272108</v>
      </c>
      <c r="H58" s="300">
        <v>0.13286171135522629</v>
      </c>
    </row>
    <row r="59" spans="1:8" ht="11.25" customHeight="1">
      <c r="A59" s="301" t="s">
        <v>181</v>
      </c>
      <c r="B59" s="302">
        <v>2516.8913699999998</v>
      </c>
      <c r="C59" s="303">
        <v>1390.1109799999999</v>
      </c>
      <c r="D59" s="298">
        <v>-0.44768733503186509</v>
      </c>
      <c r="E59" s="302">
        <v>18037.021830000002</v>
      </c>
      <c r="F59" s="303">
        <v>16499.79767</v>
      </c>
      <c r="G59" s="299">
        <v>-8.5226051977340234E-2</v>
      </c>
      <c r="H59" s="300">
        <v>7.2469584317297428E-2</v>
      </c>
    </row>
    <row r="60" spans="1:8" ht="11.25" customHeight="1">
      <c r="A60" s="301" t="s">
        <v>35</v>
      </c>
      <c r="B60" s="302">
        <v>1501.173681</v>
      </c>
      <c r="C60" s="303">
        <v>2125.8689759999997</v>
      </c>
      <c r="D60" s="298">
        <v>0.4161379212189904</v>
      </c>
      <c r="E60" s="302">
        <v>14222.205587</v>
      </c>
      <c r="F60" s="303">
        <v>13840.619259999999</v>
      </c>
      <c r="G60" s="299">
        <v>-2.6830319999648689E-2</v>
      </c>
      <c r="H60" s="300">
        <v>6.079007418920554E-2</v>
      </c>
    </row>
    <row r="61" spans="1:8" ht="11.25" customHeight="1">
      <c r="A61" s="301" t="s">
        <v>40</v>
      </c>
      <c r="B61" s="302">
        <v>1672.9175769999999</v>
      </c>
      <c r="C61" s="303">
        <v>1421.2238540000001</v>
      </c>
      <c r="D61" s="298">
        <v>-0.15045195678519663</v>
      </c>
      <c r="E61" s="302">
        <v>14185.976711000001</v>
      </c>
      <c r="F61" s="303">
        <v>11633.915476</v>
      </c>
      <c r="G61" s="299">
        <v>-0.17990028370912925</v>
      </c>
      <c r="H61" s="300">
        <v>5.1097900434332627E-2</v>
      </c>
    </row>
    <row r="62" spans="1:8" ht="11.25" customHeight="1">
      <c r="A62" s="301" t="s">
        <v>43</v>
      </c>
      <c r="B62" s="302">
        <v>1064.2593380000001</v>
      </c>
      <c r="C62" s="303">
        <v>828.94081100000005</v>
      </c>
      <c r="D62" s="298">
        <v>-0.22111013603340357</v>
      </c>
      <c r="E62" s="302">
        <v>11524.125801</v>
      </c>
      <c r="F62" s="303">
        <v>8227.5078969999995</v>
      </c>
      <c r="G62" s="299">
        <v>-0.28606229755960655</v>
      </c>
      <c r="H62" s="300">
        <v>3.6136447803051877E-2</v>
      </c>
    </row>
    <row r="63" spans="1:8" ht="11.25" customHeight="1">
      <c r="A63" s="301" t="s">
        <v>46</v>
      </c>
      <c r="B63" s="302">
        <v>737.16548</v>
      </c>
      <c r="C63" s="303">
        <v>259.11543399999999</v>
      </c>
      <c r="D63" s="298">
        <v>-0.648497601922434</v>
      </c>
      <c r="E63" s="302">
        <v>5801.1742260000001</v>
      </c>
      <c r="F63" s="303">
        <v>3502.0426539999999</v>
      </c>
      <c r="G63" s="299">
        <v>-0.39632175873905573</v>
      </c>
      <c r="H63" s="300">
        <v>1.5381496214239641E-2</v>
      </c>
    </row>
    <row r="64" spans="1:8" ht="11.25" customHeight="1">
      <c r="A64" s="301" t="s">
        <v>44</v>
      </c>
      <c r="B64" s="302">
        <v>0</v>
      </c>
      <c r="C64" s="303">
        <v>88.139798999999996</v>
      </c>
      <c r="D64" s="298" t="s">
        <v>65</v>
      </c>
      <c r="E64" s="302">
        <v>656.61701200000005</v>
      </c>
      <c r="F64" s="303">
        <v>1173.6453670000001</v>
      </c>
      <c r="G64" s="299">
        <v>0.78741236603842357</v>
      </c>
      <c r="H64" s="300">
        <v>5.1548263550562677E-3</v>
      </c>
    </row>
    <row r="65" spans="1:8" ht="11.25" customHeight="1">
      <c r="A65" s="301" t="s">
        <v>45</v>
      </c>
      <c r="B65" s="302">
        <v>116.87330799999999</v>
      </c>
      <c r="C65" s="303">
        <v>15.876493</v>
      </c>
      <c r="D65" s="298">
        <v>-0.86415638205431811</v>
      </c>
      <c r="E65" s="302">
        <v>821.94310299999995</v>
      </c>
      <c r="F65" s="303">
        <v>514.34010000000001</v>
      </c>
      <c r="G65" s="299">
        <v>-0.37423880299899537</v>
      </c>
      <c r="H65" s="300">
        <v>2.2590588072779194E-3</v>
      </c>
    </row>
    <row r="66" spans="1:8" ht="11.25" customHeight="1" thickBot="1">
      <c r="A66" s="301" t="s">
        <v>37</v>
      </c>
      <c r="B66" s="302">
        <v>1.2627900000000001</v>
      </c>
      <c r="C66" s="303">
        <v>0</v>
      </c>
      <c r="D66" s="298">
        <v>-1</v>
      </c>
      <c r="E66" s="302">
        <v>8.1011480000000002</v>
      </c>
      <c r="F66" s="303">
        <v>12.127495</v>
      </c>
      <c r="G66" s="299">
        <v>0.49700943619348759</v>
      </c>
      <c r="H66" s="300">
        <v>5.3265775680272508E-5</v>
      </c>
    </row>
    <row r="67" spans="1:8" ht="11.25" customHeight="1">
      <c r="A67" s="304" t="s">
        <v>255</v>
      </c>
      <c r="B67" s="305">
        <v>372407.00078999985</v>
      </c>
      <c r="C67" s="306">
        <v>361913.63248400012</v>
      </c>
      <c r="D67" s="291">
        <v>-2.8177151030296943E-2</v>
      </c>
      <c r="E67" s="305">
        <v>3281840.9168160004</v>
      </c>
      <c r="F67" s="306">
        <v>3245004.3441180009</v>
      </c>
      <c r="G67" s="292">
        <v>-1.1224362676828914E-2</v>
      </c>
      <c r="H67" s="293">
        <v>1</v>
      </c>
    </row>
    <row r="68" spans="1:8" ht="11.25" customHeight="1">
      <c r="A68" s="301" t="s">
        <v>42</v>
      </c>
      <c r="B68" s="302">
        <v>68470.782403999998</v>
      </c>
      <c r="C68" s="303">
        <v>56792.406712999997</v>
      </c>
      <c r="D68" s="298">
        <v>-0.17055998604037803</v>
      </c>
      <c r="E68" s="302">
        <v>591159.7273899999</v>
      </c>
      <c r="F68" s="303">
        <v>614279.92468200007</v>
      </c>
      <c r="G68" s="299">
        <v>3.9109899103034307E-2</v>
      </c>
      <c r="H68" s="300">
        <v>0.18930018562084935</v>
      </c>
    </row>
    <row r="69" spans="1:8" ht="11.25" customHeight="1">
      <c r="A69" s="301" t="s">
        <v>179</v>
      </c>
      <c r="B69" s="302">
        <v>57121.493974000005</v>
      </c>
      <c r="C69" s="303">
        <v>81719.162230000016</v>
      </c>
      <c r="D69" s="298">
        <v>0.4306201841848909</v>
      </c>
      <c r="E69" s="302">
        <v>590854.29360900016</v>
      </c>
      <c r="F69" s="303">
        <v>613977.55178799992</v>
      </c>
      <c r="G69" s="299">
        <v>3.9135296855948187E-2</v>
      </c>
      <c r="H69" s="300">
        <v>0.18920700457640846</v>
      </c>
    </row>
    <row r="70" spans="1:8" ht="11.25" customHeight="1">
      <c r="A70" s="301" t="s">
        <v>180</v>
      </c>
      <c r="B70" s="302">
        <v>82970.844450000004</v>
      </c>
      <c r="C70" s="303">
        <v>57149.42</v>
      </c>
      <c r="D70" s="298">
        <v>-0.31121081894689584</v>
      </c>
      <c r="E70" s="302">
        <v>663322.52922900009</v>
      </c>
      <c r="F70" s="303">
        <v>581697.23444300005</v>
      </c>
      <c r="G70" s="299">
        <v>-0.12305521249349938</v>
      </c>
      <c r="H70" s="300">
        <v>0.17925930838810836</v>
      </c>
    </row>
    <row r="71" spans="1:8" ht="11.25" customHeight="1">
      <c r="A71" s="301" t="s">
        <v>39</v>
      </c>
      <c r="B71" s="302">
        <v>52105.058894000009</v>
      </c>
      <c r="C71" s="303">
        <v>43057.272123000002</v>
      </c>
      <c r="D71" s="298">
        <v>-0.17364507330097034</v>
      </c>
      <c r="E71" s="302">
        <v>465595.49848900002</v>
      </c>
      <c r="F71" s="303">
        <v>460516.74400800001</v>
      </c>
      <c r="G71" s="299">
        <v>-1.0908083298661886E-2</v>
      </c>
      <c r="H71" s="300">
        <v>0.14191560169795997</v>
      </c>
    </row>
    <row r="72" spans="1:8" ht="11.25" customHeight="1">
      <c r="A72" s="301" t="s">
        <v>46</v>
      </c>
      <c r="B72" s="302">
        <v>32544.099083000001</v>
      </c>
      <c r="C72" s="303">
        <v>44043.875614000004</v>
      </c>
      <c r="D72" s="298">
        <v>0.35335980577219672</v>
      </c>
      <c r="E72" s="302">
        <v>250280.98216299998</v>
      </c>
      <c r="F72" s="303">
        <v>325916.14000699995</v>
      </c>
      <c r="G72" s="299">
        <v>0.30220097903699772</v>
      </c>
      <c r="H72" s="300">
        <v>0.10043627232665066</v>
      </c>
    </row>
    <row r="73" spans="1:8" ht="11.25" customHeight="1">
      <c r="A73" s="301" t="s">
        <v>35</v>
      </c>
      <c r="B73" s="302">
        <v>23723.909317000005</v>
      </c>
      <c r="C73" s="303">
        <v>24470.403812999997</v>
      </c>
      <c r="D73" s="298">
        <v>3.1465914239735771E-2</v>
      </c>
      <c r="E73" s="302">
        <v>213436.11201500002</v>
      </c>
      <c r="F73" s="303">
        <v>180991.71723499996</v>
      </c>
      <c r="G73" s="299">
        <v>-0.15200986596738564</v>
      </c>
      <c r="H73" s="300">
        <v>5.577549304766613E-2</v>
      </c>
    </row>
    <row r="74" spans="1:8" ht="11.25" customHeight="1">
      <c r="A74" s="301" t="s">
        <v>43</v>
      </c>
      <c r="B74" s="302">
        <v>13505.944014000001</v>
      </c>
      <c r="C74" s="303">
        <v>10036.156288</v>
      </c>
      <c r="D74" s="298">
        <v>-0.25690819704296752</v>
      </c>
      <c r="E74" s="302">
        <v>124994.69413300001</v>
      </c>
      <c r="F74" s="303">
        <v>97361.099772000016</v>
      </c>
      <c r="G74" s="299">
        <v>-0.22107813897761608</v>
      </c>
      <c r="H74" s="300">
        <v>3.0003380411024679E-2</v>
      </c>
    </row>
    <row r="75" spans="1:8" ht="11.25" customHeight="1">
      <c r="A75" s="301" t="s">
        <v>40</v>
      </c>
      <c r="B75" s="302">
        <v>10578.158154000001</v>
      </c>
      <c r="C75" s="303">
        <v>11933.549863</v>
      </c>
      <c r="D75" s="298">
        <v>0.12813116322026952</v>
      </c>
      <c r="E75" s="302">
        <v>100711.235421</v>
      </c>
      <c r="F75" s="303">
        <v>92556.860881000001</v>
      </c>
      <c r="G75" s="299">
        <v>-8.0967873206127638E-2</v>
      </c>
      <c r="H75" s="300">
        <v>2.8522877341835163E-2</v>
      </c>
    </row>
    <row r="76" spans="1:8" ht="11.25" customHeight="1">
      <c r="A76" s="301" t="s">
        <v>36</v>
      </c>
      <c r="B76" s="302">
        <v>7884.5753009999999</v>
      </c>
      <c r="C76" s="303">
        <v>8456.4499820000001</v>
      </c>
      <c r="D76" s="298">
        <v>7.2530816076735283E-2</v>
      </c>
      <c r="E76" s="302">
        <v>66583.257520999992</v>
      </c>
      <c r="F76" s="303">
        <v>69160.746209999998</v>
      </c>
      <c r="G76" s="299">
        <v>3.8710762809811117E-2</v>
      </c>
      <c r="H76" s="300">
        <v>2.1312990330926054E-2</v>
      </c>
    </row>
    <row r="77" spans="1:8" ht="11.25" customHeight="1">
      <c r="A77" s="301" t="s">
        <v>181</v>
      </c>
      <c r="B77" s="302">
        <v>6810.9761099999996</v>
      </c>
      <c r="C77" s="303">
        <v>5610.5554039999997</v>
      </c>
      <c r="D77" s="298">
        <v>-0.17624796895668449</v>
      </c>
      <c r="E77" s="302">
        <v>59827.970611999997</v>
      </c>
      <c r="F77" s="303">
        <v>58717.109034000001</v>
      </c>
      <c r="G77" s="299">
        <v>-1.8567595835804362E-2</v>
      </c>
      <c r="H77" s="300">
        <v>1.8094616464977162E-2</v>
      </c>
    </row>
    <row r="78" spans="1:8" ht="11.25" customHeight="1">
      <c r="A78" s="301" t="s">
        <v>38</v>
      </c>
      <c r="B78" s="302">
        <v>3984.4828789999997</v>
      </c>
      <c r="C78" s="303">
        <v>5190.0935520000003</v>
      </c>
      <c r="D78" s="298">
        <v>0.30257644708529341</v>
      </c>
      <c r="E78" s="302">
        <v>38542.708676000002</v>
      </c>
      <c r="F78" s="303">
        <v>42509.813712000003</v>
      </c>
      <c r="G78" s="299">
        <v>0.10292751008624013</v>
      </c>
      <c r="H78" s="300">
        <v>1.3100079138277475E-2</v>
      </c>
    </row>
    <row r="79" spans="1:8" ht="11.25" customHeight="1">
      <c r="A79" s="301" t="s">
        <v>45</v>
      </c>
      <c r="B79" s="302">
        <v>5311.850402</v>
      </c>
      <c r="C79" s="303">
        <v>4585.2901899999997</v>
      </c>
      <c r="D79" s="298">
        <v>-0.13678100040739816</v>
      </c>
      <c r="E79" s="302">
        <v>46531.887466999993</v>
      </c>
      <c r="F79" s="303">
        <v>41581.619330000001</v>
      </c>
      <c r="G79" s="299">
        <v>-0.10638442595973951</v>
      </c>
      <c r="H79" s="300">
        <v>1.28140411908453E-2</v>
      </c>
    </row>
    <row r="80" spans="1:8" ht="11.25" customHeight="1">
      <c r="A80" s="301" t="s">
        <v>41</v>
      </c>
      <c r="B80" s="302">
        <v>2927.6696440000005</v>
      </c>
      <c r="C80" s="303">
        <v>4936.2350869999991</v>
      </c>
      <c r="D80" s="298">
        <v>0.68606287157991863</v>
      </c>
      <c r="E80" s="302">
        <v>31759.221557999997</v>
      </c>
      <c r="F80" s="303">
        <v>32795.841865000002</v>
      </c>
      <c r="G80" s="299">
        <v>3.2639978442383644E-2</v>
      </c>
      <c r="H80" s="300">
        <v>1.0106563316146802E-2</v>
      </c>
    </row>
    <row r="81" spans="1:8" ht="11.25" customHeight="1">
      <c r="A81" s="301" t="s">
        <v>37</v>
      </c>
      <c r="B81" s="302">
        <v>4383.5245239999995</v>
      </c>
      <c r="C81" s="303">
        <v>3657.6129580000002</v>
      </c>
      <c r="D81" s="298">
        <v>-0.16559997828815598</v>
      </c>
      <c r="E81" s="302">
        <v>36578.540729</v>
      </c>
      <c r="F81" s="303">
        <v>31155.318327999998</v>
      </c>
      <c r="G81" s="299">
        <v>-0.14826240448406935</v>
      </c>
      <c r="H81" s="300">
        <v>9.6010097442467621E-3</v>
      </c>
    </row>
    <row r="82" spans="1:8" ht="11.25" customHeight="1">
      <c r="A82" s="301" t="s">
        <v>178</v>
      </c>
      <c r="B82" s="302">
        <v>55.159928999999998</v>
      </c>
      <c r="C82" s="303">
        <v>104.097292</v>
      </c>
      <c r="D82" s="298">
        <v>0.88719046393261314</v>
      </c>
      <c r="E82" s="302">
        <v>454.78683100000001</v>
      </c>
      <c r="F82" s="303">
        <v>938.80162800000005</v>
      </c>
      <c r="G82" s="299">
        <v>1.0642673973996404</v>
      </c>
      <c r="H82" s="300">
        <v>2.8930673997454027E-4</v>
      </c>
    </row>
    <row r="83" spans="1:8" ht="11.25" customHeight="1" thickBot="1">
      <c r="A83" s="301" t="s">
        <v>44</v>
      </c>
      <c r="B83" s="302">
        <v>28.471710999999999</v>
      </c>
      <c r="C83" s="303">
        <v>171.05137499999998</v>
      </c>
      <c r="D83" s="298">
        <v>5.0077659189502164</v>
      </c>
      <c r="E83" s="302">
        <v>1207.470973</v>
      </c>
      <c r="F83" s="303">
        <v>847.82119499999999</v>
      </c>
      <c r="G83" s="299">
        <v>-0.29785376712322842</v>
      </c>
      <c r="H83" s="300">
        <v>2.6126966410285025E-4</v>
      </c>
    </row>
    <row r="84" spans="1:8" ht="11.25" customHeight="1">
      <c r="A84" s="304" t="s">
        <v>256</v>
      </c>
      <c r="B84" s="305">
        <v>263289.18449999997</v>
      </c>
      <c r="C84" s="306">
        <v>717837.49586499995</v>
      </c>
      <c r="D84" s="291">
        <v>1.7264222692178226</v>
      </c>
      <c r="E84" s="305">
        <v>5792239.3722999999</v>
      </c>
      <c r="F84" s="306">
        <v>6776535.6042809999</v>
      </c>
      <c r="G84" s="292">
        <v>0.16993362475455709</v>
      </c>
      <c r="H84" s="293">
        <v>1</v>
      </c>
    </row>
    <row r="85" spans="1:8" ht="11.25" customHeight="1" thickBot="1">
      <c r="A85" s="301" t="s">
        <v>40</v>
      </c>
      <c r="B85" s="302">
        <v>263289.18449999997</v>
      </c>
      <c r="C85" s="303">
        <v>717837.49586499995</v>
      </c>
      <c r="D85" s="298">
        <v>1.7264222692178226</v>
      </c>
      <c r="E85" s="302">
        <v>5792239.3722999999</v>
      </c>
      <c r="F85" s="303">
        <v>6776535.6042809999</v>
      </c>
      <c r="G85" s="299">
        <v>0.16993362475455709</v>
      </c>
      <c r="H85" s="300">
        <v>1</v>
      </c>
    </row>
    <row r="86" spans="1:8" ht="11.25" customHeight="1">
      <c r="A86" s="304" t="s">
        <v>257</v>
      </c>
      <c r="B86" s="305">
        <v>1577.3366700000001</v>
      </c>
      <c r="C86" s="306">
        <v>1335.8715999999999</v>
      </c>
      <c r="D86" s="291">
        <v>-0.15308404007370235</v>
      </c>
      <c r="E86" s="305">
        <v>13961.276554</v>
      </c>
      <c r="F86" s="306">
        <v>13654.991356</v>
      </c>
      <c r="G86" s="292">
        <v>-2.1938194320221149E-2</v>
      </c>
      <c r="H86" s="293">
        <v>1</v>
      </c>
    </row>
    <row r="87" spans="1:8" ht="11.25" customHeight="1" thickBot="1">
      <c r="A87" s="301" t="s">
        <v>44</v>
      </c>
      <c r="B87" s="302">
        <v>1577.3366700000001</v>
      </c>
      <c r="C87" s="303">
        <v>1335.8715999999999</v>
      </c>
      <c r="D87" s="298">
        <v>-0.15308404007370235</v>
      </c>
      <c r="E87" s="302">
        <v>13961.276554</v>
      </c>
      <c r="F87" s="303">
        <v>13654.991356</v>
      </c>
      <c r="G87" s="299">
        <v>-2.1938194320221149E-2</v>
      </c>
      <c r="H87" s="300">
        <v>1</v>
      </c>
    </row>
    <row r="88" spans="1:8" ht="11.25" customHeight="1">
      <c r="A88" s="304" t="s">
        <v>258</v>
      </c>
      <c r="B88" s="305">
        <v>2000.3378559999999</v>
      </c>
      <c r="C88" s="306">
        <v>2620.0271900000007</v>
      </c>
      <c r="D88" s="291">
        <v>0.30979233440053489</v>
      </c>
      <c r="E88" s="305">
        <v>19079.244365999999</v>
      </c>
      <c r="F88" s="306">
        <v>20892.874485</v>
      </c>
      <c r="G88" s="292">
        <v>9.5057754081286694E-2</v>
      </c>
      <c r="H88" s="293">
        <v>1</v>
      </c>
    </row>
    <row r="89" spans="1:8" ht="11.25" customHeight="1">
      <c r="A89" s="301" t="s">
        <v>35</v>
      </c>
      <c r="B89" s="302">
        <v>706.22437600000001</v>
      </c>
      <c r="C89" s="303">
        <v>1176.619377</v>
      </c>
      <c r="D89" s="298">
        <v>0.66607018532025286</v>
      </c>
      <c r="E89" s="302">
        <v>6535.6776680000003</v>
      </c>
      <c r="F89" s="303">
        <v>9759.674814</v>
      </c>
      <c r="G89" s="299">
        <v>0.49329194458064252</v>
      </c>
      <c r="H89" s="300">
        <v>0.46712934694586616</v>
      </c>
    </row>
    <row r="90" spans="1:8" ht="11.25" customHeight="1">
      <c r="A90" s="301" t="s">
        <v>38</v>
      </c>
      <c r="B90" s="302">
        <v>458.83940000000001</v>
      </c>
      <c r="C90" s="303">
        <v>370.76240100000001</v>
      </c>
      <c r="D90" s="298">
        <v>-0.19195605041764063</v>
      </c>
      <c r="E90" s="302">
        <v>4925.9919769999997</v>
      </c>
      <c r="F90" s="303">
        <v>3393.4798220000002</v>
      </c>
      <c r="G90" s="299">
        <v>-0.31110731851685258</v>
      </c>
      <c r="H90" s="300">
        <v>0.16242283102003713</v>
      </c>
    </row>
    <row r="91" spans="1:8" ht="11.25" customHeight="1">
      <c r="A91" s="301" t="s">
        <v>36</v>
      </c>
      <c r="B91" s="302">
        <v>248.854793</v>
      </c>
      <c r="C91" s="303">
        <v>342.332223</v>
      </c>
      <c r="D91" s="298">
        <v>0.37563041833797439</v>
      </c>
      <c r="E91" s="302">
        <v>2830.8848499999999</v>
      </c>
      <c r="F91" s="303">
        <v>2844.33205</v>
      </c>
      <c r="G91" s="299">
        <v>4.7501755502348253E-3</v>
      </c>
      <c r="H91" s="300">
        <v>0.13613885691229718</v>
      </c>
    </row>
    <row r="92" spans="1:8" ht="11.25" customHeight="1">
      <c r="A92" s="301" t="s">
        <v>179</v>
      </c>
      <c r="B92" s="302">
        <v>505.24846200000002</v>
      </c>
      <c r="C92" s="303">
        <v>401.41172499999999</v>
      </c>
      <c r="D92" s="298">
        <v>-0.20551618621255696</v>
      </c>
      <c r="E92" s="302">
        <v>4001.5424760000001</v>
      </c>
      <c r="F92" s="303">
        <v>2251.4546650000002</v>
      </c>
      <c r="G92" s="299">
        <v>-0.43735330100741876</v>
      </c>
      <c r="H92" s="300">
        <v>0.10776184323590456</v>
      </c>
    </row>
    <row r="93" spans="1:8" ht="11.25" customHeight="1">
      <c r="A93" s="301" t="s">
        <v>180</v>
      </c>
      <c r="B93" s="302">
        <v>60.841799999999999</v>
      </c>
      <c r="C93" s="303">
        <v>115.1001</v>
      </c>
      <c r="D93" s="298">
        <v>0.89179314221472739</v>
      </c>
      <c r="E93" s="302">
        <v>709.55764999999997</v>
      </c>
      <c r="F93" s="303">
        <v>1687.3512900000001</v>
      </c>
      <c r="G93" s="299">
        <v>1.3780326940312744</v>
      </c>
      <c r="H93" s="300">
        <v>8.0762045989001219E-2</v>
      </c>
    </row>
    <row r="94" spans="1:8" ht="11.25" customHeight="1">
      <c r="A94" s="301" t="s">
        <v>178</v>
      </c>
      <c r="B94" s="302">
        <v>0</v>
      </c>
      <c r="C94" s="303">
        <v>198.658964</v>
      </c>
      <c r="D94" s="298" t="s">
        <v>65</v>
      </c>
      <c r="E94" s="302">
        <v>0</v>
      </c>
      <c r="F94" s="303">
        <v>603.88756599999999</v>
      </c>
      <c r="G94" s="299" t="s">
        <v>65</v>
      </c>
      <c r="H94" s="300">
        <v>2.8903996261192298E-2</v>
      </c>
    </row>
    <row r="95" spans="1:8" ht="11.25" customHeight="1">
      <c r="A95" s="301" t="s">
        <v>37</v>
      </c>
      <c r="B95" s="302">
        <v>20.329025000000001</v>
      </c>
      <c r="C95" s="303">
        <v>15.1424</v>
      </c>
      <c r="D95" s="298">
        <v>-0.25513397715827502</v>
      </c>
      <c r="E95" s="302">
        <v>75.589744999999994</v>
      </c>
      <c r="F95" s="303">
        <v>352.694278</v>
      </c>
      <c r="G95" s="299">
        <v>3.6659011483634458</v>
      </c>
      <c r="H95" s="300">
        <v>1.6881079635701454E-2</v>
      </c>
    </row>
    <row r="96" spans="1:8" ht="25.5" customHeight="1">
      <c r="A96" s="618" t="s">
        <v>193</v>
      </c>
      <c r="B96" s="618"/>
      <c r="C96" s="618"/>
      <c r="D96" s="618"/>
      <c r="E96" s="618"/>
      <c r="F96" s="618"/>
      <c r="G96" s="618"/>
      <c r="H96" s="618"/>
    </row>
  </sheetData>
  <mergeCells count="3">
    <mergeCell ref="B4:D4"/>
    <mergeCell ref="E4:H4"/>
    <mergeCell ref="A96:H9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C108"/>
  <sheetViews>
    <sheetView zoomScaleNormal="100" workbookViewId="0">
      <pane xSplit="3" ySplit="5" topLeftCell="D51" activePane="bottomRight" state="frozen"/>
      <selection activeCell="P11" sqref="P11"/>
      <selection pane="topRight" activeCell="P11" sqref="P11"/>
      <selection pane="bottomLeft" activeCell="P11" sqref="P11"/>
      <selection pane="bottomRight" activeCell="D72" sqref="D72:AB77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4" width="11.5703125" style="6" customWidth="1"/>
    <col min="5" max="13" width="7.5703125" style="6" customWidth="1"/>
    <col min="14" max="22" width="7" style="4" customWidth="1"/>
    <col min="23" max="23" width="9.28515625" style="4" customWidth="1"/>
    <col min="24" max="24" width="7" style="4" customWidth="1"/>
    <col min="25" max="25" width="8.140625" style="4" customWidth="1"/>
    <col min="26" max="27" width="8.28515625" style="4" customWidth="1"/>
    <col min="28" max="28" width="8.28515625" style="79" customWidth="1"/>
    <col min="29" max="16384" width="11.5703125" style="4"/>
  </cols>
  <sheetData>
    <row r="1" spans="1:28" ht="15">
      <c r="A1" s="1" t="s">
        <v>124</v>
      </c>
    </row>
    <row r="2" spans="1:28" ht="15">
      <c r="A2" s="8" t="s">
        <v>62</v>
      </c>
    </row>
    <row r="3" spans="1:28" s="36" customFormat="1" ht="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AB3" s="80"/>
    </row>
    <row r="4" spans="1:28" ht="15" customHeight="1">
      <c r="F4" s="619" t="s">
        <v>186</v>
      </c>
      <c r="G4" s="619"/>
      <c r="H4" s="619"/>
      <c r="I4" s="619"/>
      <c r="J4" s="619"/>
      <c r="K4" s="619"/>
      <c r="L4" s="619"/>
      <c r="M4" s="133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19" t="s">
        <v>167</v>
      </c>
      <c r="AA4" s="619"/>
    </row>
    <row r="5" spans="1:28" ht="12.75" thickBot="1">
      <c r="A5" s="86" t="s">
        <v>122</v>
      </c>
      <c r="B5" s="87"/>
      <c r="C5" s="88" t="s">
        <v>123</v>
      </c>
      <c r="D5" s="88">
        <v>2007</v>
      </c>
      <c r="E5" s="88">
        <v>2008</v>
      </c>
      <c r="F5" s="88">
        <v>2009</v>
      </c>
      <c r="G5" s="88">
        <v>2010</v>
      </c>
      <c r="H5" s="88">
        <v>2011</v>
      </c>
      <c r="I5" s="88">
        <v>2012</v>
      </c>
      <c r="J5" s="88">
        <v>2013</v>
      </c>
      <c r="K5" s="88">
        <v>2014</v>
      </c>
      <c r="L5" s="88">
        <v>2015</v>
      </c>
      <c r="M5" s="88">
        <v>2016</v>
      </c>
      <c r="N5" s="88" t="s">
        <v>118</v>
      </c>
      <c r="O5" s="88" t="s">
        <v>119</v>
      </c>
      <c r="P5" s="88" t="s">
        <v>125</v>
      </c>
      <c r="Q5" s="88" t="s">
        <v>128</v>
      </c>
      <c r="R5" s="88" t="s">
        <v>129</v>
      </c>
      <c r="S5" s="88" t="s">
        <v>154</v>
      </c>
      <c r="T5" s="88" t="s">
        <v>155</v>
      </c>
      <c r="U5" s="88" t="s">
        <v>157</v>
      </c>
      <c r="V5" s="88" t="s">
        <v>158</v>
      </c>
      <c r="W5" s="88" t="s">
        <v>159</v>
      </c>
      <c r="X5" s="88" t="s">
        <v>160</v>
      </c>
      <c r="Y5" s="88" t="s">
        <v>161</v>
      </c>
      <c r="Z5" s="88">
        <v>2016</v>
      </c>
      <c r="AA5" s="88">
        <v>2017</v>
      </c>
      <c r="AB5" s="89" t="s">
        <v>120</v>
      </c>
    </row>
    <row r="6" spans="1:28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Z6" s="5"/>
    </row>
    <row r="7" spans="1:28">
      <c r="A7" s="7"/>
      <c r="B7" s="7"/>
      <c r="C7" s="7"/>
      <c r="D7" s="52"/>
      <c r="E7" s="15"/>
      <c r="F7" s="15"/>
      <c r="G7" s="15"/>
      <c r="H7" s="15"/>
      <c r="I7" s="15"/>
      <c r="J7" s="15"/>
      <c r="K7" s="15"/>
      <c r="L7" s="15"/>
      <c r="M7" s="15"/>
      <c r="N7" s="84"/>
      <c r="O7" s="83"/>
      <c r="P7" s="83"/>
      <c r="Q7" s="83"/>
      <c r="R7" s="83"/>
      <c r="S7" s="83"/>
      <c r="T7" s="83"/>
      <c r="U7" s="83"/>
      <c r="V7" s="83"/>
      <c r="W7" s="83"/>
      <c r="X7" s="83"/>
      <c r="Y7" s="85"/>
      <c r="Z7" s="19"/>
      <c r="AA7" s="58"/>
      <c r="AB7" s="106"/>
    </row>
    <row r="8" spans="1:28">
      <c r="A8" s="6" t="s">
        <v>0</v>
      </c>
      <c r="B8" s="6" t="s">
        <v>1</v>
      </c>
      <c r="C8" s="6" t="s">
        <v>2</v>
      </c>
      <c r="D8" s="53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8174.9932293081592</v>
      </c>
      <c r="M8" s="14">
        <v>10168.367285688868</v>
      </c>
      <c r="N8" s="97">
        <v>877.27793135868546</v>
      </c>
      <c r="O8" s="99">
        <v>1151.3209457744056</v>
      </c>
      <c r="P8" s="99">
        <v>1016.4477608626829</v>
      </c>
      <c r="Q8" s="99">
        <v>932.39109662231965</v>
      </c>
      <c r="R8" s="99">
        <v>1078.6772429123978</v>
      </c>
      <c r="S8" s="99">
        <v>1183.4735936501706</v>
      </c>
      <c r="T8" s="99">
        <v>815.14101247776239</v>
      </c>
      <c r="U8" s="99"/>
      <c r="V8" s="99"/>
      <c r="W8" s="99"/>
      <c r="X8" s="99"/>
      <c r="Y8" s="98"/>
      <c r="Z8" s="105">
        <v>5289.3790796113262</v>
      </c>
      <c r="AA8" s="100">
        <v>7054.7295836584244</v>
      </c>
      <c r="AB8" s="107">
        <f>AA8/Z8-1</f>
        <v>0.33375382582275037</v>
      </c>
    </row>
    <row r="9" spans="1:28">
      <c r="A9" s="24"/>
      <c r="B9" s="6" t="s">
        <v>3</v>
      </c>
      <c r="C9" s="6" t="s">
        <v>188</v>
      </c>
      <c r="D9" s="53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1751.5973160000001</v>
      </c>
      <c r="M9" s="14">
        <v>2492.4748870000003</v>
      </c>
      <c r="N9" s="97">
        <v>187.35705999999999</v>
      </c>
      <c r="O9" s="99">
        <v>220.39220299999999</v>
      </c>
      <c r="P9" s="99">
        <v>192.60059000000001</v>
      </c>
      <c r="Q9" s="99">
        <v>198.84464400000002</v>
      </c>
      <c r="R9" s="99">
        <v>224.091903</v>
      </c>
      <c r="S9" s="99">
        <v>243.985229</v>
      </c>
      <c r="T9" s="99">
        <v>166.29458100000002</v>
      </c>
      <c r="U9" s="99"/>
      <c r="V9" s="99"/>
      <c r="W9" s="99"/>
      <c r="X9" s="99"/>
      <c r="Y9" s="98"/>
      <c r="Z9" s="105">
        <v>1333.201147</v>
      </c>
      <c r="AA9" s="100">
        <v>1433.56621</v>
      </c>
      <c r="AB9" s="107">
        <f t="shared" ref="AB9:AB42" si="0">AA9/Z9-1</f>
        <v>7.5281260615357004E-2</v>
      </c>
    </row>
    <row r="10" spans="1:28">
      <c r="B10" s="6" t="s">
        <v>4</v>
      </c>
      <c r="C10" s="6" t="s">
        <v>5</v>
      </c>
      <c r="D10" s="53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215.32391997181563</v>
      </c>
      <c r="M10" s="14">
        <v>185.04875777093758</v>
      </c>
      <c r="N10" s="97">
        <v>212.38942158554551</v>
      </c>
      <c r="O10" s="99">
        <v>236.95502350618733</v>
      </c>
      <c r="P10" s="99">
        <v>239.38293690112661</v>
      </c>
      <c r="Q10" s="99">
        <v>212.69141515514843</v>
      </c>
      <c r="R10" s="99">
        <v>218.3388870938814</v>
      </c>
      <c r="S10" s="99">
        <v>220.01929968317788</v>
      </c>
      <c r="T10" s="99">
        <v>222.34142658803043</v>
      </c>
      <c r="U10" s="99"/>
      <c r="V10" s="99"/>
      <c r="W10" s="99"/>
      <c r="X10" s="99"/>
      <c r="Y10" s="98"/>
      <c r="Z10" s="105">
        <v>179.95949058010527</v>
      </c>
      <c r="AA10" s="100">
        <v>223.21755976382411</v>
      </c>
      <c r="AB10" s="107">
        <f t="shared" si="0"/>
        <v>0.24037670391416999</v>
      </c>
    </row>
    <row r="11" spans="1:28">
      <c r="D11" s="53"/>
      <c r="E11" s="14"/>
      <c r="F11" s="14"/>
      <c r="G11" s="14"/>
      <c r="H11" s="14"/>
      <c r="I11" s="14"/>
      <c r="J11" s="14"/>
      <c r="K11" s="14"/>
      <c r="L11" s="14"/>
      <c r="M11" s="14"/>
      <c r="N11" s="97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8"/>
      <c r="Z11" s="101"/>
      <c r="AA11" s="100"/>
      <c r="AB11" s="107"/>
    </row>
    <row r="12" spans="1:28">
      <c r="A12" s="6" t="s">
        <v>6</v>
      </c>
      <c r="B12" s="6" t="s">
        <v>1</v>
      </c>
      <c r="C12" s="6" t="s">
        <v>2</v>
      </c>
      <c r="D12" s="53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6536.8565620916115</v>
      </c>
      <c r="M12" s="14">
        <v>7266.6062404091153</v>
      </c>
      <c r="N12" s="97">
        <v>569.2822086671024</v>
      </c>
      <c r="O12" s="99">
        <v>606.19956631079094</v>
      </c>
      <c r="P12" s="99">
        <v>595.2481922662846</v>
      </c>
      <c r="Q12" s="99">
        <v>617.77376853885687</v>
      </c>
      <c r="R12" s="99">
        <v>593.07155645526871</v>
      </c>
      <c r="S12" s="99">
        <v>699.56160262821345</v>
      </c>
      <c r="T12" s="99">
        <v>656.581208719188</v>
      </c>
      <c r="U12" s="99"/>
      <c r="V12" s="99"/>
      <c r="W12" s="99"/>
      <c r="X12" s="99"/>
      <c r="Y12" s="98"/>
      <c r="Z12" s="105">
        <v>4183.3609742333574</v>
      </c>
      <c r="AA12" s="100">
        <v>4337.7181035857047</v>
      </c>
      <c r="AB12" s="107">
        <f t="shared" si="0"/>
        <v>3.6897874771764094E-2</v>
      </c>
    </row>
    <row r="13" spans="1:28">
      <c r="A13" s="24"/>
      <c r="B13" s="6" t="s">
        <v>3</v>
      </c>
      <c r="C13" s="6" t="s">
        <v>7</v>
      </c>
      <c r="D13" s="53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5641.7128549999998</v>
      </c>
      <c r="M13" s="14">
        <v>5810.3506559999996</v>
      </c>
      <c r="N13" s="97">
        <v>477.94118099999997</v>
      </c>
      <c r="O13" s="99">
        <v>491.11246599999998</v>
      </c>
      <c r="P13" s="99">
        <v>483.51180799999997</v>
      </c>
      <c r="Q13" s="99">
        <v>487.81502599999999</v>
      </c>
      <c r="R13" s="99">
        <v>476.00817499999999</v>
      </c>
      <c r="S13" s="99">
        <v>555.46333000000004</v>
      </c>
      <c r="T13" s="99">
        <v>531.11941899999999</v>
      </c>
      <c r="U13" s="99"/>
      <c r="V13" s="99"/>
      <c r="W13" s="99"/>
      <c r="X13" s="99"/>
      <c r="Y13" s="98"/>
      <c r="Z13" s="105">
        <v>3367.1231380000004</v>
      </c>
      <c r="AA13" s="100">
        <v>3502.9714050000002</v>
      </c>
      <c r="AB13" s="107">
        <f t="shared" si="0"/>
        <v>4.0345500129434164E-2</v>
      </c>
    </row>
    <row r="14" spans="1:28">
      <c r="B14" s="6" t="s">
        <v>4</v>
      </c>
      <c r="C14" s="6" t="s">
        <v>8</v>
      </c>
      <c r="D14" s="53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1160.0657712499999</v>
      </c>
      <c r="M14" s="14">
        <v>1250.6312735024569</v>
      </c>
      <c r="N14" s="97">
        <v>1191.113533</v>
      </c>
      <c r="O14" s="99">
        <v>1234.3396029999999</v>
      </c>
      <c r="P14" s="99">
        <v>1231.0933930000001</v>
      </c>
      <c r="Q14" s="99">
        <v>1266.4098799999999</v>
      </c>
      <c r="R14" s="99">
        <v>1245.92725</v>
      </c>
      <c r="S14" s="99">
        <v>1259.419956</v>
      </c>
      <c r="T14" s="99">
        <v>1236.221432</v>
      </c>
      <c r="U14" s="99"/>
      <c r="V14" s="99"/>
      <c r="W14" s="99"/>
      <c r="X14" s="99"/>
      <c r="Y14" s="98"/>
      <c r="Z14" s="105">
        <v>1242.4140142133872</v>
      </c>
      <c r="AA14" s="100">
        <v>1238.2967492666999</v>
      </c>
      <c r="AB14" s="107">
        <f t="shared" si="0"/>
        <v>-3.3139234583522414E-3</v>
      </c>
    </row>
    <row r="15" spans="1:28">
      <c r="D15" s="53"/>
      <c r="E15" s="14"/>
      <c r="F15" s="14"/>
      <c r="G15" s="14"/>
      <c r="H15" s="14"/>
      <c r="I15" s="14"/>
      <c r="J15" s="14"/>
      <c r="K15" s="14"/>
      <c r="L15" s="14"/>
      <c r="M15" s="14"/>
      <c r="N15" s="97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8"/>
      <c r="Z15" s="101"/>
      <c r="AA15" s="100"/>
      <c r="AB15" s="107"/>
    </row>
    <row r="16" spans="1:28">
      <c r="A16" s="6" t="s">
        <v>9</v>
      </c>
      <c r="B16" s="6" t="s">
        <v>1</v>
      </c>
      <c r="C16" s="6" t="s">
        <v>2</v>
      </c>
      <c r="D16" s="53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1506.7224184186537</v>
      </c>
      <c r="M16" s="14">
        <v>1465.5124362924942</v>
      </c>
      <c r="N16" s="97">
        <v>146.65418780015941</v>
      </c>
      <c r="O16" s="99">
        <v>192.93146834337486</v>
      </c>
      <c r="P16" s="99">
        <v>175.07233319807827</v>
      </c>
      <c r="Q16" s="99">
        <v>122.6139612722109</v>
      </c>
      <c r="R16" s="99">
        <v>228.85546537778995</v>
      </c>
      <c r="S16" s="99">
        <v>187.38257574482103</v>
      </c>
      <c r="T16" s="99">
        <v>151.31635490525599</v>
      </c>
      <c r="U16" s="99"/>
      <c r="V16" s="99"/>
      <c r="W16" s="99"/>
      <c r="X16" s="99"/>
      <c r="Y16" s="98"/>
      <c r="Z16" s="105">
        <v>692.03826370671766</v>
      </c>
      <c r="AA16" s="100">
        <v>1204.8263466416904</v>
      </c>
      <c r="AB16" s="107">
        <f t="shared" si="0"/>
        <v>0.7409822690848924</v>
      </c>
    </row>
    <row r="17" spans="1:28">
      <c r="A17" s="24"/>
      <c r="B17" s="6" t="s">
        <v>3</v>
      </c>
      <c r="C17" s="6" t="s">
        <v>187</v>
      </c>
      <c r="D17" s="53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1217.306257</v>
      </c>
      <c r="M17" s="14">
        <v>1113.5895599999999</v>
      </c>
      <c r="N17" s="97">
        <v>94.812437000000003</v>
      </c>
      <c r="O17" s="99">
        <v>110.88611800000001</v>
      </c>
      <c r="P17" s="99">
        <v>97.585436000000001</v>
      </c>
      <c r="Q17" s="99">
        <v>71.078895000000003</v>
      </c>
      <c r="R17" s="99">
        <v>125.731363</v>
      </c>
      <c r="S17" s="99">
        <v>104.910787</v>
      </c>
      <c r="T17" s="99">
        <v>84.549924000000004</v>
      </c>
      <c r="U17" s="99"/>
      <c r="V17" s="99"/>
      <c r="W17" s="99"/>
      <c r="X17" s="99"/>
      <c r="Y17" s="98"/>
      <c r="Z17" s="105">
        <v>592.78683199999989</v>
      </c>
      <c r="AA17" s="100">
        <v>689.55496000000005</v>
      </c>
      <c r="AB17" s="107">
        <f t="shared" si="0"/>
        <v>0.16324270846826128</v>
      </c>
    </row>
    <row r="18" spans="1:28">
      <c r="B18" s="6" t="s">
        <v>4</v>
      </c>
      <c r="C18" s="6" t="s">
        <v>10</v>
      </c>
      <c r="D18" s="53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56.735348339658515</v>
      </c>
      <c r="M18" s="14">
        <v>59.693919835454139</v>
      </c>
      <c r="N18" s="97">
        <v>70.160859397274422</v>
      </c>
      <c r="O18" s="99">
        <v>78.920827558821529</v>
      </c>
      <c r="P18" s="99">
        <v>81.376358800862448</v>
      </c>
      <c r="Q18" s="99">
        <v>78.24651366421827</v>
      </c>
      <c r="R18" s="99">
        <v>82.562608446521565</v>
      </c>
      <c r="S18" s="99">
        <v>81.016746761034099</v>
      </c>
      <c r="T18" s="99">
        <v>81.178007967501173</v>
      </c>
      <c r="U18" s="99"/>
      <c r="V18" s="99"/>
      <c r="W18" s="99"/>
      <c r="X18" s="99"/>
      <c r="Y18" s="98"/>
      <c r="Z18" s="105">
        <v>52.953820702517746</v>
      </c>
      <c r="AA18" s="100">
        <v>79.254021755081837</v>
      </c>
      <c r="AB18" s="107">
        <f t="shared" si="0"/>
        <v>0.49666295469617783</v>
      </c>
    </row>
    <row r="19" spans="1:28">
      <c r="D19" s="53"/>
      <c r="E19" s="14"/>
      <c r="F19" s="14"/>
      <c r="G19" s="14"/>
      <c r="H19" s="14"/>
      <c r="I19" s="14"/>
      <c r="J19" s="14"/>
      <c r="K19" s="14"/>
      <c r="L19" s="14"/>
      <c r="M19" s="16"/>
      <c r="N19" s="97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8"/>
      <c r="Z19" s="101"/>
      <c r="AA19" s="100"/>
      <c r="AB19" s="107"/>
    </row>
    <row r="20" spans="1:28">
      <c r="A20" s="6" t="s">
        <v>11</v>
      </c>
      <c r="B20" s="6" t="s">
        <v>1</v>
      </c>
      <c r="C20" s="6" t="s">
        <v>2</v>
      </c>
      <c r="D20" s="53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6">
        <v>119.93616545629101</v>
      </c>
      <c r="N20" s="93">
        <v>7.5365141339719992</v>
      </c>
      <c r="O20" s="95">
        <v>9.0493834877759998</v>
      </c>
      <c r="P20" s="95">
        <v>10.008598209219</v>
      </c>
      <c r="Q20" s="95">
        <v>9.1513478096400007</v>
      </c>
      <c r="R20" s="95">
        <v>9.6489415464779995</v>
      </c>
      <c r="S20" s="95">
        <v>10.68768956295</v>
      </c>
      <c r="T20" s="95">
        <v>9.7940026013520001</v>
      </c>
      <c r="U20" s="95"/>
      <c r="V20" s="95"/>
      <c r="W20" s="95"/>
      <c r="X20" s="95"/>
      <c r="Y20" s="94"/>
      <c r="Z20" s="105">
        <v>67.315982201468003</v>
      </c>
      <c r="AA20" s="100">
        <v>65.876477351386995</v>
      </c>
      <c r="AB20" s="107">
        <f t="shared" si="0"/>
        <v>-2.1384295422931743E-2</v>
      </c>
    </row>
    <row r="21" spans="1:28">
      <c r="A21" s="24"/>
      <c r="B21" s="6" t="s">
        <v>3</v>
      </c>
      <c r="C21" s="6" t="s">
        <v>12</v>
      </c>
      <c r="D21" s="53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6">
        <v>7.1238969999999986</v>
      </c>
      <c r="N21" s="95">
        <v>0.44813199999999997</v>
      </c>
      <c r="O21" s="95">
        <v>0.52719899999999997</v>
      </c>
      <c r="P21" s="95">
        <v>0.56929700000000005</v>
      </c>
      <c r="Q21" s="95">
        <v>0.51117999999999997</v>
      </c>
      <c r="R21" s="95">
        <v>0.56509799999999999</v>
      </c>
      <c r="S21" s="95">
        <v>0.62961</v>
      </c>
      <c r="T21" s="95">
        <v>0.601908</v>
      </c>
      <c r="U21" s="95"/>
      <c r="V21" s="95"/>
      <c r="W21" s="95"/>
      <c r="X21" s="95"/>
      <c r="Y21" s="94"/>
      <c r="Z21" s="104">
        <v>4.2269269999999999</v>
      </c>
      <c r="AA21" s="96">
        <v>3.8524239999999996</v>
      </c>
      <c r="AB21" s="107">
        <f t="shared" si="0"/>
        <v>-8.8599353620254173E-2</v>
      </c>
    </row>
    <row r="22" spans="1:28">
      <c r="B22" s="6" t="s">
        <v>4</v>
      </c>
      <c r="C22" s="6" t="s">
        <v>13</v>
      </c>
      <c r="D22" s="53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6">
        <v>16.835752321558136</v>
      </c>
      <c r="N22" s="95">
        <v>16.817620999999999</v>
      </c>
      <c r="O22" s="95">
        <v>17.165023999999999</v>
      </c>
      <c r="P22" s="95">
        <v>17.580627</v>
      </c>
      <c r="Q22" s="95">
        <v>17.902398000000002</v>
      </c>
      <c r="R22" s="95">
        <v>17.074811</v>
      </c>
      <c r="S22" s="95">
        <v>16.975095</v>
      </c>
      <c r="T22" s="95">
        <v>16.271594</v>
      </c>
      <c r="U22" s="95"/>
      <c r="V22" s="95"/>
      <c r="W22" s="95"/>
      <c r="X22" s="95"/>
      <c r="Y22" s="94"/>
      <c r="Z22" s="104">
        <v>15.92551331060792</v>
      </c>
      <c r="AA22" s="96">
        <v>17.100006995955535</v>
      </c>
      <c r="AB22" s="107">
        <f t="shared" si="0"/>
        <v>7.3749188640926944E-2</v>
      </c>
    </row>
    <row r="23" spans="1:28">
      <c r="D23" s="53"/>
      <c r="E23" s="14"/>
      <c r="F23" s="14"/>
      <c r="G23" s="14"/>
      <c r="H23" s="14"/>
      <c r="I23" s="14"/>
      <c r="J23" s="14"/>
      <c r="K23" s="14"/>
      <c r="L23" s="14"/>
      <c r="M23" s="1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8"/>
      <c r="Z23" s="101"/>
      <c r="AA23" s="100"/>
      <c r="AB23" s="107"/>
    </row>
    <row r="24" spans="1:28">
      <c r="A24" s="6" t="s">
        <v>14</v>
      </c>
      <c r="B24" s="6" t="s">
        <v>1</v>
      </c>
      <c r="C24" s="6" t="s">
        <v>2</v>
      </c>
      <c r="D24" s="53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1541.6724338588276</v>
      </c>
      <c r="M24" s="16">
        <v>1655.9292457940699</v>
      </c>
      <c r="N24" s="99">
        <v>99.876782463540735</v>
      </c>
      <c r="O24" s="99">
        <v>156.49080269787902</v>
      </c>
      <c r="P24" s="99">
        <v>78.98528904172484</v>
      </c>
      <c r="Q24" s="99">
        <v>114.85748502627654</v>
      </c>
      <c r="R24" s="99">
        <v>138.5617056538519</v>
      </c>
      <c r="S24" s="99">
        <v>149.16373501125901</v>
      </c>
      <c r="T24" s="99">
        <v>133.9104129091013</v>
      </c>
      <c r="U24" s="99"/>
      <c r="V24" s="99"/>
      <c r="W24" s="99"/>
      <c r="X24" s="99"/>
      <c r="Y24" s="98"/>
      <c r="Z24" s="105">
        <v>852.18437588604331</v>
      </c>
      <c r="AA24" s="100">
        <v>871.84621280363331</v>
      </c>
      <c r="AB24" s="107">
        <f t="shared" si="0"/>
        <v>2.3072280452392624E-2</v>
      </c>
    </row>
    <row r="25" spans="1:28">
      <c r="A25" s="24"/>
      <c r="B25" s="6" t="s">
        <v>3</v>
      </c>
      <c r="C25" s="6" t="s">
        <v>187</v>
      </c>
      <c r="D25" s="53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934.00496799999996</v>
      </c>
      <c r="M25" s="16">
        <v>941.4404310000001</v>
      </c>
      <c r="N25" s="95">
        <v>52.202260000000003</v>
      </c>
      <c r="O25" s="95">
        <v>78.205518999999995</v>
      </c>
      <c r="P25" s="95">
        <v>40.184065000000004</v>
      </c>
      <c r="Q25" s="95">
        <v>58.482123000000001</v>
      </c>
      <c r="R25" s="95">
        <v>74.794263999999998</v>
      </c>
      <c r="S25" s="95">
        <v>80.37195100000001</v>
      </c>
      <c r="T25" s="95">
        <v>69.244006999999996</v>
      </c>
      <c r="U25" s="95"/>
      <c r="V25" s="95"/>
      <c r="W25" s="95"/>
      <c r="X25" s="95"/>
      <c r="Y25" s="94"/>
      <c r="Z25" s="105">
        <v>508.58760000000001</v>
      </c>
      <c r="AA25" s="100">
        <v>453.48418900000007</v>
      </c>
      <c r="AB25" s="107">
        <f t="shared" si="0"/>
        <v>-0.10834595849367923</v>
      </c>
    </row>
    <row r="26" spans="1:28">
      <c r="B26" s="6" t="s">
        <v>4</v>
      </c>
      <c r="C26" s="6" t="s">
        <v>10</v>
      </c>
      <c r="D26" s="53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75.174206146126849</v>
      </c>
      <c r="M26" s="16">
        <v>79.783791562277244</v>
      </c>
      <c r="N26" s="95">
        <v>86.784262722747798</v>
      </c>
      <c r="O26" s="95">
        <v>90.764737561467172</v>
      </c>
      <c r="P26" s="95">
        <v>89.157541556761359</v>
      </c>
      <c r="Q26" s="95">
        <v>89.084452090270872</v>
      </c>
      <c r="R26" s="95">
        <v>84.031219905811341</v>
      </c>
      <c r="S26" s="95">
        <v>84.183015641624706</v>
      </c>
      <c r="T26" s="95">
        <v>87.719853588365936</v>
      </c>
      <c r="U26" s="95"/>
      <c r="V26" s="95"/>
      <c r="W26" s="95"/>
      <c r="X26" s="95"/>
      <c r="Y26" s="94"/>
      <c r="Z26" s="104">
        <v>76.003490988596909</v>
      </c>
      <c r="AA26" s="96">
        <v>87.205419622937356</v>
      </c>
      <c r="AB26" s="107">
        <f t="shared" si="0"/>
        <v>0.14738702773562218</v>
      </c>
    </row>
    <row r="27" spans="1:28">
      <c r="D27" s="53"/>
      <c r="E27" s="14"/>
      <c r="F27" s="14"/>
      <c r="G27" s="14"/>
      <c r="H27" s="14"/>
      <c r="I27" s="14"/>
      <c r="J27" s="14"/>
      <c r="K27" s="14"/>
      <c r="L27" s="14"/>
      <c r="M27" s="16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8"/>
      <c r="Z27" s="101"/>
      <c r="AA27" s="100"/>
      <c r="AB27" s="107"/>
    </row>
    <row r="28" spans="1:28">
      <c r="A28" s="6" t="s">
        <v>16</v>
      </c>
      <c r="B28" s="6" t="s">
        <v>1</v>
      </c>
      <c r="C28" s="6" t="s">
        <v>2</v>
      </c>
      <c r="D28" s="53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6">
        <v>344.26226528241506</v>
      </c>
      <c r="N28" s="95">
        <v>66.769689257564991</v>
      </c>
      <c r="O28" s="95">
        <v>32.514615547974003</v>
      </c>
      <c r="P28" s="95">
        <v>54.889995852147003</v>
      </c>
      <c r="Q28" s="95">
        <v>56.789979484089002</v>
      </c>
      <c r="R28" s="95">
        <v>43.271902595007006</v>
      </c>
      <c r="S28" s="95">
        <v>27.805291660605995</v>
      </c>
      <c r="T28" s="95">
        <v>30.717202032144002</v>
      </c>
      <c r="U28" s="95"/>
      <c r="V28" s="95"/>
      <c r="W28" s="95"/>
      <c r="X28" s="95"/>
      <c r="Y28" s="94"/>
      <c r="Z28" s="104">
        <v>203.64453087141999</v>
      </c>
      <c r="AA28" s="96">
        <v>312.75867642953199</v>
      </c>
      <c r="AB28" s="107">
        <f t="shared" si="0"/>
        <v>0.53580690378081441</v>
      </c>
    </row>
    <row r="29" spans="1:28">
      <c r="A29" s="24"/>
      <c r="B29" s="6" t="s">
        <v>3</v>
      </c>
      <c r="C29" s="6" t="s">
        <v>187</v>
      </c>
      <c r="D29" s="53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6">
        <v>19.371681000000002</v>
      </c>
      <c r="N29" s="95">
        <v>1.3887149999999999</v>
      </c>
      <c r="O29" s="95">
        <v>0.74816900000000008</v>
      </c>
      <c r="P29" s="95">
        <v>1.2708390000000001</v>
      </c>
      <c r="Q29" s="95">
        <v>1.45044</v>
      </c>
      <c r="R29" s="95">
        <v>1.2173690000000001</v>
      </c>
      <c r="S29" s="95">
        <v>1.0566420000000001</v>
      </c>
      <c r="T29" s="95">
        <v>1.1263890000000001</v>
      </c>
      <c r="U29" s="95"/>
      <c r="V29" s="95"/>
      <c r="W29" s="95"/>
      <c r="X29" s="95"/>
      <c r="Y29" s="94"/>
      <c r="Z29" s="104">
        <v>7.1523719999999997</v>
      </c>
      <c r="AA29" s="96">
        <v>8.2585630000000005</v>
      </c>
      <c r="AB29" s="107">
        <f t="shared" si="0"/>
        <v>0.15466071954870375</v>
      </c>
    </row>
    <row r="30" spans="1:28">
      <c r="B30" s="6" t="s">
        <v>4</v>
      </c>
      <c r="C30" s="6" t="s">
        <v>17</v>
      </c>
      <c r="D30" s="53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6">
        <v>806.09801911883301</v>
      </c>
      <c r="N30" s="95">
        <v>48.080195905974222</v>
      </c>
      <c r="O30" s="95">
        <v>43.458918436842474</v>
      </c>
      <c r="P30" s="95">
        <v>43.191935290109136</v>
      </c>
      <c r="Q30" s="95">
        <v>39.153621993387524</v>
      </c>
      <c r="R30" s="95">
        <v>35.545428374639897</v>
      </c>
      <c r="S30" s="95">
        <v>26.314770433700339</v>
      </c>
      <c r="T30" s="95">
        <v>27.270509594948102</v>
      </c>
      <c r="U30" s="95"/>
      <c r="V30" s="95"/>
      <c r="W30" s="95"/>
      <c r="X30" s="95"/>
      <c r="Y30" s="94"/>
      <c r="Z30" s="104">
        <v>28.472306931381645</v>
      </c>
      <c r="AA30" s="96">
        <v>37.870834966026408</v>
      </c>
      <c r="AB30" s="107">
        <f t="shared" si="0"/>
        <v>0.33009366108953686</v>
      </c>
    </row>
    <row r="31" spans="1:28">
      <c r="D31" s="53"/>
      <c r="E31" s="14"/>
      <c r="F31" s="14"/>
      <c r="G31" s="14"/>
      <c r="H31" s="14"/>
      <c r="I31" s="14"/>
      <c r="J31" s="14"/>
      <c r="K31" s="14"/>
      <c r="L31" s="14"/>
      <c r="M31" s="16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8"/>
      <c r="Z31" s="101"/>
      <c r="AA31" s="100"/>
      <c r="AB31" s="107"/>
    </row>
    <row r="32" spans="1:28">
      <c r="A32" s="6" t="s">
        <v>15</v>
      </c>
      <c r="B32" s="6" t="s">
        <v>1</v>
      </c>
      <c r="C32" s="6" t="s">
        <v>2</v>
      </c>
      <c r="D32" s="53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6">
        <v>343.75473560885104</v>
      </c>
      <c r="N32" s="95">
        <v>27.353139893823393</v>
      </c>
      <c r="O32" s="95">
        <v>27.810328453472</v>
      </c>
      <c r="P32" s="95">
        <v>35.308213501116761</v>
      </c>
      <c r="Q32" s="95">
        <v>34.129454632682446</v>
      </c>
      <c r="R32" s="95">
        <v>34.374069326525401</v>
      </c>
      <c r="S32" s="95">
        <v>27.301988371810577</v>
      </c>
      <c r="T32" s="95">
        <v>31.23221820174378</v>
      </c>
      <c r="U32" s="95"/>
      <c r="V32" s="95"/>
      <c r="W32" s="95"/>
      <c r="X32" s="95"/>
      <c r="Y32" s="94"/>
      <c r="Z32" s="104">
        <v>181.87849054217108</v>
      </c>
      <c r="AA32" s="96">
        <v>217.50941238117437</v>
      </c>
      <c r="AB32" s="107">
        <f>AA32/Z32-1</f>
        <v>0.19590508879191382</v>
      </c>
    </row>
    <row r="33" spans="1:28">
      <c r="A33" s="24"/>
      <c r="B33" s="6" t="s">
        <v>3</v>
      </c>
      <c r="C33" s="6" t="s">
        <v>187</v>
      </c>
      <c r="D33" s="53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6">
        <v>11.359424000000001</v>
      </c>
      <c r="N33" s="95">
        <v>1.31603</v>
      </c>
      <c r="O33" s="95">
        <v>1.4013199999999999</v>
      </c>
      <c r="P33" s="95">
        <v>1.811407</v>
      </c>
      <c r="Q33" s="95">
        <v>1.7588790000000001</v>
      </c>
      <c r="R33" s="95">
        <v>1.723708</v>
      </c>
      <c r="S33" s="95">
        <v>1.3803160000000001</v>
      </c>
      <c r="T33" s="95">
        <v>1.5880810000000001</v>
      </c>
      <c r="U33" s="95"/>
      <c r="V33" s="95"/>
      <c r="W33" s="95"/>
      <c r="X33" s="95"/>
      <c r="Y33" s="94"/>
      <c r="Z33" s="104">
        <v>11.145932</v>
      </c>
      <c r="AA33" s="96">
        <v>10.979741000000001</v>
      </c>
      <c r="AB33" s="107">
        <f>AA33/Z33-1</f>
        <v>-1.4910462400093527E-2</v>
      </c>
    </row>
    <row r="34" spans="1:28">
      <c r="B34" s="6" t="s">
        <v>4</v>
      </c>
      <c r="C34" s="6" t="s">
        <v>10</v>
      </c>
      <c r="D34" s="53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6">
        <v>30.261634358295897</v>
      </c>
      <c r="N34" s="99">
        <v>942.77300300000002</v>
      </c>
      <c r="O34" s="99">
        <v>900.19073400000002</v>
      </c>
      <c r="P34" s="99">
        <v>884.14896499999998</v>
      </c>
      <c r="Q34" s="99">
        <v>880.15492900000004</v>
      </c>
      <c r="R34" s="99">
        <v>904.55086200000005</v>
      </c>
      <c r="S34" s="99">
        <v>897.18394999999998</v>
      </c>
      <c r="T34" s="99">
        <v>892.06380999999999</v>
      </c>
      <c r="U34" s="99"/>
      <c r="V34" s="99"/>
      <c r="W34" s="99"/>
      <c r="X34" s="99"/>
      <c r="Y34" s="98"/>
      <c r="Z34" s="105">
        <v>740.16866043185951</v>
      </c>
      <c r="AA34" s="100">
        <v>898.56955514054687</v>
      </c>
      <c r="AB34" s="107">
        <f>AA34/Z34-1</f>
        <v>0.21400648686782642</v>
      </c>
    </row>
    <row r="35" spans="1:28">
      <c r="D35" s="53"/>
      <c r="E35" s="14"/>
      <c r="F35" s="14"/>
      <c r="G35" s="14"/>
      <c r="H35" s="14"/>
      <c r="I35" s="14"/>
      <c r="J35" s="14"/>
      <c r="K35" s="14"/>
      <c r="L35" s="14"/>
      <c r="M35" s="16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8"/>
      <c r="Z35" s="101"/>
      <c r="AA35" s="100"/>
      <c r="AB35" s="107"/>
    </row>
    <row r="36" spans="1:28">
      <c r="A36" s="6" t="s">
        <v>18</v>
      </c>
      <c r="B36" s="6" t="s">
        <v>1</v>
      </c>
      <c r="C36" s="6" t="s">
        <v>2</v>
      </c>
      <c r="D36" s="53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6">
        <v>272.67154160154439</v>
      </c>
      <c r="N36" s="99">
        <v>19.184964352212127</v>
      </c>
      <c r="O36" s="99">
        <v>23.393300919776348</v>
      </c>
      <c r="P36" s="99">
        <v>27.419922635552243</v>
      </c>
      <c r="Q36" s="99">
        <v>21.769065244547917</v>
      </c>
      <c r="R36" s="99">
        <v>29.520713922088724</v>
      </c>
      <c r="S36" s="99">
        <v>26.851422099237009</v>
      </c>
      <c r="T36" s="99">
        <v>30.096915452122811</v>
      </c>
      <c r="U36" s="99"/>
      <c r="V36" s="99"/>
      <c r="W36" s="99"/>
      <c r="X36" s="99"/>
      <c r="Y36" s="98"/>
      <c r="Z36" s="105">
        <v>130.20674879977216</v>
      </c>
      <c r="AA36" s="100">
        <v>178.23630462553714</v>
      </c>
      <c r="AB36" s="107">
        <f t="shared" si="0"/>
        <v>0.36887147761920791</v>
      </c>
    </row>
    <row r="37" spans="1:28">
      <c r="A37" s="24"/>
      <c r="B37" s="6" t="s">
        <v>3</v>
      </c>
      <c r="C37" s="6" t="s">
        <v>187</v>
      </c>
      <c r="D37" s="53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6">
        <v>24.406133279999999</v>
      </c>
      <c r="N37" s="95">
        <v>1.5830079720000001</v>
      </c>
      <c r="O37" s="95">
        <v>1.743105474</v>
      </c>
      <c r="P37" s="95">
        <v>1.9565257700000001</v>
      </c>
      <c r="Q37" s="95">
        <v>1.3996478880000001</v>
      </c>
      <c r="R37" s="95">
        <v>1.8504337840000002</v>
      </c>
      <c r="S37" s="95">
        <v>1.7792370160000002</v>
      </c>
      <c r="T37" s="95">
        <v>2.380517652</v>
      </c>
      <c r="U37" s="95"/>
      <c r="V37" s="95"/>
      <c r="W37" s="95"/>
      <c r="X37" s="95"/>
      <c r="Y37" s="94"/>
      <c r="Z37" s="104">
        <v>12.497983176000002</v>
      </c>
      <c r="AA37" s="96">
        <v>12.692475556</v>
      </c>
      <c r="AB37" s="107">
        <f t="shared" si="0"/>
        <v>1.5561901249273813E-2</v>
      </c>
    </row>
    <row r="38" spans="1:28">
      <c r="B38" s="6" t="s">
        <v>4</v>
      </c>
      <c r="C38" s="6" t="s">
        <v>10</v>
      </c>
      <c r="D38" s="53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6">
        <v>506.76495685595188</v>
      </c>
      <c r="N38" s="99">
        <v>549.72265476913287</v>
      </c>
      <c r="O38" s="99">
        <v>608.742440695504</v>
      </c>
      <c r="P38" s="99">
        <v>635.69148355642596</v>
      </c>
      <c r="Q38" s="99">
        <v>705.48328487594006</v>
      </c>
      <c r="R38" s="99">
        <v>723.63413961600145</v>
      </c>
      <c r="S38" s="99">
        <v>684.54062490476474</v>
      </c>
      <c r="T38" s="99">
        <v>573.47741984389233</v>
      </c>
      <c r="U38" s="99"/>
      <c r="V38" s="99"/>
      <c r="W38" s="99"/>
      <c r="X38" s="99"/>
      <c r="Y38" s="98"/>
      <c r="Z38" s="105">
        <v>472.56254826377352</v>
      </c>
      <c r="AA38" s="100">
        <v>636.96500716853029</v>
      </c>
      <c r="AB38" s="107">
        <f t="shared" si="0"/>
        <v>0.34789565848750059</v>
      </c>
    </row>
    <row r="39" spans="1:28">
      <c r="D39" s="53"/>
      <c r="E39" s="14"/>
      <c r="F39" s="14"/>
      <c r="G39" s="14"/>
      <c r="H39" s="14"/>
      <c r="I39" s="14"/>
      <c r="J39" s="14"/>
      <c r="K39" s="14"/>
      <c r="L39" s="14"/>
      <c r="M39" s="16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8"/>
      <c r="Z39" s="101"/>
      <c r="AA39" s="100"/>
      <c r="AB39" s="107"/>
    </row>
    <row r="40" spans="1:28">
      <c r="A40" s="6" t="s">
        <v>21</v>
      </c>
      <c r="B40" s="6" t="s">
        <v>1</v>
      </c>
      <c r="C40" s="6" t="s">
        <v>2</v>
      </c>
      <c r="D40" s="53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6">
        <v>14.999100398455615</v>
      </c>
      <c r="N40" s="95">
        <v>3.6573926477878729</v>
      </c>
      <c r="O40" s="95">
        <v>3.4352120802236534</v>
      </c>
      <c r="P40" s="95">
        <v>2.2047323644477572</v>
      </c>
      <c r="Q40" s="95">
        <v>0.46773675545208349</v>
      </c>
      <c r="R40" s="95">
        <v>1.827466077911275</v>
      </c>
      <c r="S40" s="95">
        <v>4.2425329007629919</v>
      </c>
      <c r="T40" s="95">
        <v>2.9274895478771903</v>
      </c>
      <c r="U40" s="95"/>
      <c r="V40" s="95"/>
      <c r="W40" s="95"/>
      <c r="X40" s="95"/>
      <c r="Y40" s="94"/>
      <c r="Z40" s="104">
        <v>4.9321912002278427</v>
      </c>
      <c r="AA40" s="100">
        <v>18.762562374462824</v>
      </c>
      <c r="AB40" s="107">
        <f t="shared" si="0"/>
        <v>2.8041028039618756</v>
      </c>
    </row>
    <row r="41" spans="1:28">
      <c r="D41" s="131"/>
      <c r="E41" s="132"/>
      <c r="F41" s="132"/>
      <c r="G41" s="17"/>
      <c r="H41" s="17"/>
      <c r="I41" s="17"/>
      <c r="J41" s="17"/>
      <c r="K41" s="17"/>
      <c r="L41" s="17"/>
      <c r="M41" s="18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8"/>
      <c r="Z41" s="101"/>
      <c r="AA41" s="100"/>
      <c r="AB41" s="106"/>
    </row>
    <row r="42" spans="1:28" ht="12.75" thickBot="1">
      <c r="A42" s="9" t="s">
        <v>19</v>
      </c>
      <c r="B42" s="9"/>
      <c r="C42" s="9"/>
      <c r="D42" s="54">
        <f t="shared" ref="D42" si="1">SUM(D8,D12,D16,D20,D24,D32,D28,D36,D40)</f>
        <v>17439.352246936651</v>
      </c>
      <c r="E42" s="54">
        <f t="shared" ref="E42" si="2">SUM(E8,E12,E16,E20,E24,E32,E28,E36,E40)</f>
        <v>18100.9679482994</v>
      </c>
      <c r="F42" s="54">
        <f t="shared" ref="F42:L42" si="3">SUM(F8,F12,F16,F20,F24,F32,F28,F36,F40)</f>
        <v>16481.813528277929</v>
      </c>
      <c r="G42" s="55">
        <f t="shared" si="3"/>
        <v>21902.831565768924</v>
      </c>
      <c r="H42" s="55">
        <f t="shared" si="3"/>
        <v>27525.674834212732</v>
      </c>
      <c r="I42" s="55">
        <f t="shared" si="3"/>
        <v>27466.673086776646</v>
      </c>
      <c r="J42" s="55">
        <f t="shared" si="3"/>
        <v>23789.445416193052</v>
      </c>
      <c r="K42" s="55">
        <f t="shared" si="3"/>
        <v>20545.413928408008</v>
      </c>
      <c r="L42" s="55">
        <f t="shared" si="3"/>
        <v>18836.319853859728</v>
      </c>
      <c r="M42" s="56">
        <f t="shared" ref="M42" si="4">SUM(M8,M12,M16,M20,M24,M32,M28,M36,M40)</f>
        <v>21652.039016532101</v>
      </c>
      <c r="N42" s="102">
        <f>N40+N36+N28+N32+N24+N20+N16+N12+N8</f>
        <v>1817.5928105748485</v>
      </c>
      <c r="O42" s="102">
        <f>O40+O36+O28+O32+O24+O20+O16+O12+O8</f>
        <v>2203.1456236156723</v>
      </c>
      <c r="P42" s="102">
        <f t="shared" ref="P42:AA42" si="5">SUM(P8,P12,P16,P20,P24,P32,P28,P36,P40)</f>
        <v>1995.5850379312535</v>
      </c>
      <c r="Q42" s="102">
        <f t="shared" si="5"/>
        <v>1909.9438953860749</v>
      </c>
      <c r="R42" s="102">
        <f t="shared" si="5"/>
        <v>2157.8090638673184</v>
      </c>
      <c r="S42" s="102">
        <f t="shared" si="5"/>
        <v>2316.4704316298307</v>
      </c>
      <c r="T42" s="102">
        <f t="shared" si="5"/>
        <v>1861.7168168465478</v>
      </c>
      <c r="U42" s="102">
        <f t="shared" si="5"/>
        <v>0</v>
      </c>
      <c r="V42" s="102">
        <f t="shared" si="5"/>
        <v>0</v>
      </c>
      <c r="W42" s="102">
        <f t="shared" si="5"/>
        <v>0</v>
      </c>
      <c r="X42" s="102">
        <f t="shared" si="5"/>
        <v>0</v>
      </c>
      <c r="Y42" s="102">
        <f t="shared" si="5"/>
        <v>0</v>
      </c>
      <c r="Z42" s="102">
        <f t="shared" si="5"/>
        <v>11604.940637052501</v>
      </c>
      <c r="AA42" s="102">
        <f t="shared" si="5"/>
        <v>14262.263679851547</v>
      </c>
      <c r="AB42" s="108">
        <f t="shared" si="0"/>
        <v>0.22898204531220845</v>
      </c>
    </row>
    <row r="45" spans="1:28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1"/>
    </row>
    <row r="46" spans="1:28" s="27" customFormat="1">
      <c r="A46" s="25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B46" s="82"/>
    </row>
    <row r="50" spans="1:29">
      <c r="A50" s="109" t="str">
        <f t="shared" ref="A50:Z50" si="6">A8</f>
        <v>Cobre</v>
      </c>
      <c r="B50" s="109" t="str">
        <f t="shared" si="6"/>
        <v>Valor</v>
      </c>
      <c r="C50" s="109" t="str">
        <f t="shared" si="6"/>
        <v>(US$MM)</v>
      </c>
      <c r="D50" s="110">
        <f t="shared" ref="D50:E50" si="7">D8</f>
        <v>7219.0687201917526</v>
      </c>
      <c r="E50" s="110">
        <f t="shared" si="7"/>
        <v>7276.9520400628562</v>
      </c>
      <c r="F50" s="110">
        <f t="shared" si="6"/>
        <v>5935.4024202705696</v>
      </c>
      <c r="G50" s="110">
        <f t="shared" si="6"/>
        <v>8879.1470329311687</v>
      </c>
      <c r="H50" s="110">
        <f t="shared" si="6"/>
        <v>10721.031282565797</v>
      </c>
      <c r="I50" s="110">
        <f t="shared" si="6"/>
        <v>10730.942210401816</v>
      </c>
      <c r="J50" s="110">
        <f t="shared" si="6"/>
        <v>9820.7478280872583</v>
      </c>
      <c r="K50" s="110">
        <f t="shared" si="6"/>
        <v>8874.9060769625194</v>
      </c>
      <c r="L50" s="110">
        <f t="shared" si="6"/>
        <v>8174.9932293081592</v>
      </c>
      <c r="M50" s="110">
        <f t="shared" ref="M50" si="8">M8</f>
        <v>10168.367285688868</v>
      </c>
      <c r="N50" s="111">
        <f t="shared" si="6"/>
        <v>877.27793135868546</v>
      </c>
      <c r="O50" s="111">
        <f t="shared" si="6"/>
        <v>1151.3209457744056</v>
      </c>
      <c r="P50" s="111">
        <f t="shared" si="6"/>
        <v>1016.4477608626829</v>
      </c>
      <c r="Q50" s="111">
        <f t="shared" si="6"/>
        <v>932.39109662231965</v>
      </c>
      <c r="R50" s="111">
        <f t="shared" si="6"/>
        <v>1078.6772429123978</v>
      </c>
      <c r="S50" s="111">
        <f t="shared" si="6"/>
        <v>1183.4735936501706</v>
      </c>
      <c r="T50" s="111">
        <f t="shared" si="6"/>
        <v>815.14101247776239</v>
      </c>
      <c r="U50" s="111">
        <f t="shared" si="6"/>
        <v>0</v>
      </c>
      <c r="V50" s="111">
        <f t="shared" si="6"/>
        <v>0</v>
      </c>
      <c r="W50" s="111">
        <f t="shared" si="6"/>
        <v>0</v>
      </c>
      <c r="X50" s="111">
        <f t="shared" si="6"/>
        <v>0</v>
      </c>
      <c r="Y50" s="111">
        <f t="shared" si="6"/>
        <v>0</v>
      </c>
      <c r="Z50" s="112">
        <f t="shared" si="6"/>
        <v>5289.3790796113262</v>
      </c>
      <c r="AA50" s="112">
        <f>AA8</f>
        <v>7054.7295836584244</v>
      </c>
      <c r="AB50" s="115">
        <f t="shared" ref="AB50:AB59" si="9">AA50/Z50-1</f>
        <v>0.33375382582275037</v>
      </c>
      <c r="AC50" s="139"/>
    </row>
    <row r="51" spans="1:29">
      <c r="A51" s="109" t="str">
        <f t="shared" ref="A51:AA51" si="10">A12</f>
        <v>Oro</v>
      </c>
      <c r="B51" s="109" t="str">
        <f t="shared" si="10"/>
        <v>Valor</v>
      </c>
      <c r="C51" s="109" t="str">
        <f t="shared" si="10"/>
        <v>(US$MM)</v>
      </c>
      <c r="D51" s="110">
        <f t="shared" ref="D51:E51" si="11">D12</f>
        <v>4187.4032129251573</v>
      </c>
      <c r="E51" s="110">
        <f t="shared" si="11"/>
        <v>5586.0346055150185</v>
      </c>
      <c r="F51" s="110">
        <f t="shared" si="10"/>
        <v>6790.9480920625147</v>
      </c>
      <c r="G51" s="110">
        <f t="shared" si="10"/>
        <v>7744.6314899523886</v>
      </c>
      <c r="H51" s="110">
        <f t="shared" si="10"/>
        <v>10235.353079840146</v>
      </c>
      <c r="I51" s="110">
        <f t="shared" si="10"/>
        <v>10745.515758961699</v>
      </c>
      <c r="J51" s="110">
        <f t="shared" si="10"/>
        <v>8536.2794900494937</v>
      </c>
      <c r="K51" s="110">
        <f t="shared" si="10"/>
        <v>6729.0722178974011</v>
      </c>
      <c r="L51" s="110">
        <f t="shared" si="10"/>
        <v>6536.8565620916115</v>
      </c>
      <c r="M51" s="110">
        <f t="shared" ref="M51" si="12">M12</f>
        <v>7266.6062404091153</v>
      </c>
      <c r="N51" s="111">
        <f t="shared" si="10"/>
        <v>569.2822086671024</v>
      </c>
      <c r="O51" s="111">
        <f t="shared" si="10"/>
        <v>606.19956631079094</v>
      </c>
      <c r="P51" s="111">
        <f t="shared" si="10"/>
        <v>595.2481922662846</v>
      </c>
      <c r="Q51" s="111">
        <f t="shared" si="10"/>
        <v>617.77376853885687</v>
      </c>
      <c r="R51" s="111">
        <f t="shared" si="10"/>
        <v>593.07155645526871</v>
      </c>
      <c r="S51" s="111">
        <f t="shared" si="10"/>
        <v>699.56160262821345</v>
      </c>
      <c r="T51" s="111">
        <f t="shared" si="10"/>
        <v>656.581208719188</v>
      </c>
      <c r="U51" s="111">
        <f t="shared" si="10"/>
        <v>0</v>
      </c>
      <c r="V51" s="111">
        <f t="shared" si="10"/>
        <v>0</v>
      </c>
      <c r="W51" s="111">
        <f t="shared" si="10"/>
        <v>0</v>
      </c>
      <c r="X51" s="111">
        <f t="shared" si="10"/>
        <v>0</v>
      </c>
      <c r="Y51" s="111">
        <f t="shared" si="10"/>
        <v>0</v>
      </c>
      <c r="Z51" s="112">
        <f t="shared" si="10"/>
        <v>4183.3609742333574</v>
      </c>
      <c r="AA51" s="112">
        <f t="shared" si="10"/>
        <v>4337.7181035857047</v>
      </c>
      <c r="AB51" s="115">
        <f t="shared" si="9"/>
        <v>3.6897874771764094E-2</v>
      </c>
    </row>
    <row r="52" spans="1:29">
      <c r="A52" s="109" t="str">
        <f t="shared" ref="A52:AA52" si="13">A16</f>
        <v>Zinc</v>
      </c>
      <c r="B52" s="109" t="str">
        <f t="shared" si="13"/>
        <v>Valor</v>
      </c>
      <c r="C52" s="109" t="str">
        <f t="shared" si="13"/>
        <v>(US$MM)</v>
      </c>
      <c r="D52" s="110">
        <f t="shared" ref="D52:E52" si="14">D16</f>
        <v>2539.4072801646053</v>
      </c>
      <c r="E52" s="110">
        <f t="shared" si="14"/>
        <v>1468.2951198311805</v>
      </c>
      <c r="F52" s="110">
        <f t="shared" si="13"/>
        <v>1233.2203045912822</v>
      </c>
      <c r="G52" s="110">
        <f t="shared" si="13"/>
        <v>1696.0733253334295</v>
      </c>
      <c r="H52" s="110">
        <f t="shared" si="13"/>
        <v>1522.5406592484687</v>
      </c>
      <c r="I52" s="110">
        <f t="shared" si="13"/>
        <v>1352.3374325660052</v>
      </c>
      <c r="J52" s="110">
        <f t="shared" si="13"/>
        <v>1413.8433873410634</v>
      </c>
      <c r="K52" s="110">
        <f t="shared" si="13"/>
        <v>1503.5472338862523</v>
      </c>
      <c r="L52" s="110">
        <f t="shared" si="13"/>
        <v>1506.7224184186537</v>
      </c>
      <c r="M52" s="110">
        <f t="shared" ref="M52" si="15">M16</f>
        <v>1465.5124362924942</v>
      </c>
      <c r="N52" s="111">
        <f t="shared" si="13"/>
        <v>146.65418780015941</v>
      </c>
      <c r="O52" s="111">
        <f t="shared" si="13"/>
        <v>192.93146834337486</v>
      </c>
      <c r="P52" s="111">
        <f t="shared" si="13"/>
        <v>175.07233319807827</v>
      </c>
      <c r="Q52" s="111">
        <f t="shared" si="13"/>
        <v>122.6139612722109</v>
      </c>
      <c r="R52" s="111">
        <f t="shared" si="13"/>
        <v>228.85546537778995</v>
      </c>
      <c r="S52" s="111">
        <f t="shared" si="13"/>
        <v>187.38257574482103</v>
      </c>
      <c r="T52" s="111">
        <f t="shared" si="13"/>
        <v>151.31635490525599</v>
      </c>
      <c r="U52" s="111">
        <f t="shared" si="13"/>
        <v>0</v>
      </c>
      <c r="V52" s="111">
        <f t="shared" si="13"/>
        <v>0</v>
      </c>
      <c r="W52" s="111">
        <f t="shared" si="13"/>
        <v>0</v>
      </c>
      <c r="X52" s="111">
        <f t="shared" si="13"/>
        <v>0</v>
      </c>
      <c r="Y52" s="111">
        <f t="shared" si="13"/>
        <v>0</v>
      </c>
      <c r="Z52" s="112">
        <f t="shared" si="13"/>
        <v>692.03826370671766</v>
      </c>
      <c r="AA52" s="112">
        <f t="shared" si="13"/>
        <v>1204.8263466416904</v>
      </c>
      <c r="AB52" s="115">
        <f t="shared" si="9"/>
        <v>0.7409822690848924</v>
      </c>
    </row>
    <row r="53" spans="1:29">
      <c r="A53" s="109" t="str">
        <f t="shared" ref="A53:AA53" si="16">A20</f>
        <v>Plata</v>
      </c>
      <c r="B53" s="109" t="str">
        <f t="shared" si="16"/>
        <v>Valor</v>
      </c>
      <c r="C53" s="109" t="str">
        <f t="shared" si="16"/>
        <v>(US$MM)</v>
      </c>
      <c r="D53" s="110">
        <f t="shared" ref="D53:E53" si="17">D20</f>
        <v>538.233568262017</v>
      </c>
      <c r="E53" s="110">
        <f t="shared" si="17"/>
        <v>595.44527574297194</v>
      </c>
      <c r="F53" s="110">
        <f t="shared" si="16"/>
        <v>214.08494407795499</v>
      </c>
      <c r="G53" s="110">
        <f t="shared" si="16"/>
        <v>118.20838016762899</v>
      </c>
      <c r="H53" s="110">
        <f t="shared" si="16"/>
        <v>219.44862884541499</v>
      </c>
      <c r="I53" s="110">
        <f t="shared" si="16"/>
        <v>209.569981439488</v>
      </c>
      <c r="J53" s="110">
        <f t="shared" si="16"/>
        <v>479.2518043975009</v>
      </c>
      <c r="K53" s="110">
        <f t="shared" si="16"/>
        <v>331.07695278478701</v>
      </c>
      <c r="L53" s="110">
        <f t="shared" si="16"/>
        <v>137.79635297098301</v>
      </c>
      <c r="M53" s="110">
        <f t="shared" ref="M53" si="18">M20</f>
        <v>119.93616545629101</v>
      </c>
      <c r="N53" s="111">
        <f t="shared" si="16"/>
        <v>7.5365141339719992</v>
      </c>
      <c r="O53" s="111">
        <f t="shared" si="16"/>
        <v>9.0493834877759998</v>
      </c>
      <c r="P53" s="111">
        <f t="shared" si="16"/>
        <v>10.008598209219</v>
      </c>
      <c r="Q53" s="111">
        <f t="shared" si="16"/>
        <v>9.1513478096400007</v>
      </c>
      <c r="R53" s="111">
        <f t="shared" si="16"/>
        <v>9.6489415464779995</v>
      </c>
      <c r="S53" s="111">
        <f t="shared" si="16"/>
        <v>10.68768956295</v>
      </c>
      <c r="T53" s="111">
        <f t="shared" si="16"/>
        <v>9.7940026013520001</v>
      </c>
      <c r="U53" s="111">
        <f t="shared" si="16"/>
        <v>0</v>
      </c>
      <c r="V53" s="111">
        <f t="shared" si="16"/>
        <v>0</v>
      </c>
      <c r="W53" s="111">
        <f t="shared" si="16"/>
        <v>0</v>
      </c>
      <c r="X53" s="111">
        <f t="shared" si="16"/>
        <v>0</v>
      </c>
      <c r="Y53" s="111">
        <f t="shared" si="16"/>
        <v>0</v>
      </c>
      <c r="Z53" s="112">
        <f t="shared" si="16"/>
        <v>67.315982201468003</v>
      </c>
      <c r="AA53" s="112">
        <f t="shared" si="16"/>
        <v>65.876477351386995</v>
      </c>
      <c r="AB53" s="115">
        <f t="shared" si="9"/>
        <v>-2.1384295422931743E-2</v>
      </c>
    </row>
    <row r="54" spans="1:29">
      <c r="A54" s="109" t="str">
        <f t="shared" ref="A54:AA54" si="19">A24</f>
        <v>Plomo</v>
      </c>
      <c r="B54" s="109" t="str">
        <f t="shared" si="19"/>
        <v>Valor</v>
      </c>
      <c r="C54" s="109" t="str">
        <f t="shared" si="19"/>
        <v>(US$MM)</v>
      </c>
      <c r="D54" s="110">
        <f t="shared" ref="D54:E54" si="20">D24</f>
        <v>1032.9556582579808</v>
      </c>
      <c r="E54" s="110">
        <f t="shared" si="20"/>
        <v>1135.6647188208904</v>
      </c>
      <c r="F54" s="110">
        <f t="shared" si="19"/>
        <v>1115.8065786717914</v>
      </c>
      <c r="G54" s="110">
        <f t="shared" si="19"/>
        <v>1578.8088600715344</v>
      </c>
      <c r="H54" s="110">
        <f t="shared" si="19"/>
        <v>2426.735952128829</v>
      </c>
      <c r="I54" s="110">
        <f t="shared" si="19"/>
        <v>2575.3341204307012</v>
      </c>
      <c r="J54" s="110">
        <f t="shared" si="19"/>
        <v>1776.0595258877415</v>
      </c>
      <c r="K54" s="110">
        <f t="shared" si="19"/>
        <v>1522.5135211197114</v>
      </c>
      <c r="L54" s="110">
        <f t="shared" si="19"/>
        <v>1541.6724338588276</v>
      </c>
      <c r="M54" s="110">
        <f t="shared" ref="M54" si="21">M24</f>
        <v>1655.9292457940699</v>
      </c>
      <c r="N54" s="111">
        <f t="shared" si="19"/>
        <v>99.876782463540735</v>
      </c>
      <c r="O54" s="111">
        <f t="shared" si="19"/>
        <v>156.49080269787902</v>
      </c>
      <c r="P54" s="111">
        <f t="shared" si="19"/>
        <v>78.98528904172484</v>
      </c>
      <c r="Q54" s="111">
        <f t="shared" si="19"/>
        <v>114.85748502627654</v>
      </c>
      <c r="R54" s="111">
        <f t="shared" si="19"/>
        <v>138.5617056538519</v>
      </c>
      <c r="S54" s="111">
        <f t="shared" si="19"/>
        <v>149.16373501125901</v>
      </c>
      <c r="T54" s="111">
        <f t="shared" si="19"/>
        <v>133.9104129091013</v>
      </c>
      <c r="U54" s="111">
        <f t="shared" si="19"/>
        <v>0</v>
      </c>
      <c r="V54" s="111">
        <f t="shared" si="19"/>
        <v>0</v>
      </c>
      <c r="W54" s="111">
        <f t="shared" si="19"/>
        <v>0</v>
      </c>
      <c r="X54" s="111">
        <f t="shared" si="19"/>
        <v>0</v>
      </c>
      <c r="Y54" s="111">
        <f t="shared" si="19"/>
        <v>0</v>
      </c>
      <c r="Z54" s="112">
        <f t="shared" si="19"/>
        <v>852.18437588604331</v>
      </c>
      <c r="AA54" s="112">
        <f t="shared" si="19"/>
        <v>871.84621280363331</v>
      </c>
      <c r="AB54" s="115">
        <f t="shared" si="9"/>
        <v>2.3072280452392624E-2</v>
      </c>
    </row>
    <row r="55" spans="1:29">
      <c r="A55" s="109" t="str">
        <f t="shared" ref="A55:AA55" si="22">A32</f>
        <v>Estaño</v>
      </c>
      <c r="B55" s="109" t="str">
        <f t="shared" si="22"/>
        <v>Valor</v>
      </c>
      <c r="C55" s="109" t="str">
        <f t="shared" si="22"/>
        <v>(US$MM)</v>
      </c>
      <c r="D55" s="110">
        <f t="shared" ref="D55:E55" si="23">D32</f>
        <v>595.09949347270776</v>
      </c>
      <c r="E55" s="110">
        <f t="shared" si="23"/>
        <v>662.76975228062634</v>
      </c>
      <c r="F55" s="110">
        <f t="shared" si="22"/>
        <v>591.21348325130839</v>
      </c>
      <c r="G55" s="110">
        <f t="shared" si="22"/>
        <v>841.62143845581932</v>
      </c>
      <c r="H55" s="110">
        <f t="shared" si="22"/>
        <v>775.59494796720764</v>
      </c>
      <c r="I55" s="110">
        <f t="shared" si="22"/>
        <v>558.25922602627895</v>
      </c>
      <c r="J55" s="110">
        <f t="shared" si="22"/>
        <v>527.71235375709966</v>
      </c>
      <c r="K55" s="110">
        <f t="shared" si="22"/>
        <v>539.5582164992918</v>
      </c>
      <c r="L55" s="110">
        <f t="shared" si="22"/>
        <v>341.685340655076</v>
      </c>
      <c r="M55" s="110">
        <f t="shared" ref="M55" si="24">M32</f>
        <v>343.75473560885104</v>
      </c>
      <c r="N55" s="111">
        <f t="shared" si="22"/>
        <v>27.353139893823393</v>
      </c>
      <c r="O55" s="111">
        <f t="shared" si="22"/>
        <v>27.810328453472</v>
      </c>
      <c r="P55" s="111">
        <f t="shared" si="22"/>
        <v>35.308213501116761</v>
      </c>
      <c r="Q55" s="111">
        <f t="shared" si="22"/>
        <v>34.129454632682446</v>
      </c>
      <c r="R55" s="111">
        <f t="shared" si="22"/>
        <v>34.374069326525401</v>
      </c>
      <c r="S55" s="111">
        <f t="shared" si="22"/>
        <v>27.301988371810577</v>
      </c>
      <c r="T55" s="111">
        <f t="shared" si="22"/>
        <v>31.23221820174378</v>
      </c>
      <c r="U55" s="111">
        <f t="shared" si="22"/>
        <v>0</v>
      </c>
      <c r="V55" s="111">
        <f t="shared" si="22"/>
        <v>0</v>
      </c>
      <c r="W55" s="111">
        <f t="shared" si="22"/>
        <v>0</v>
      </c>
      <c r="X55" s="111">
        <f t="shared" si="22"/>
        <v>0</v>
      </c>
      <c r="Y55" s="111">
        <f t="shared" si="22"/>
        <v>0</v>
      </c>
      <c r="Z55" s="112">
        <f t="shared" si="22"/>
        <v>181.87849054217108</v>
      </c>
      <c r="AA55" s="112">
        <f t="shared" si="22"/>
        <v>217.50941238117437</v>
      </c>
      <c r="AB55" s="115">
        <f t="shared" si="9"/>
        <v>0.19590508879191382</v>
      </c>
    </row>
    <row r="56" spans="1:29">
      <c r="A56" s="109" t="str">
        <f>A28</f>
        <v>Hierro</v>
      </c>
      <c r="B56" s="109" t="str">
        <f t="shared" ref="B56:AA56" si="25">B28</f>
        <v>Valor</v>
      </c>
      <c r="C56" s="109" t="str">
        <f t="shared" si="25"/>
        <v>(US$MM)</v>
      </c>
      <c r="D56" s="110">
        <f>D28</f>
        <v>285.41642566243098</v>
      </c>
      <c r="E56" s="110">
        <f>E28</f>
        <v>385.08789704585701</v>
      </c>
      <c r="F56" s="110">
        <f>F28</f>
        <v>297.68320635250899</v>
      </c>
      <c r="G56" s="110">
        <f t="shared" si="25"/>
        <v>523.27650585695505</v>
      </c>
      <c r="H56" s="110">
        <f t="shared" si="25"/>
        <v>1030.072291616872</v>
      </c>
      <c r="I56" s="110">
        <f t="shared" si="25"/>
        <v>844.8284799506572</v>
      </c>
      <c r="J56" s="110">
        <f t="shared" si="25"/>
        <v>856.80847467289618</v>
      </c>
      <c r="K56" s="110">
        <f t="shared" si="25"/>
        <v>646.70480025804579</v>
      </c>
      <c r="L56" s="110">
        <f t="shared" ref="L56:M56" si="26">L28</f>
        <v>350.00259655641497</v>
      </c>
      <c r="M56" s="110">
        <f t="shared" si="26"/>
        <v>344.26226528241506</v>
      </c>
      <c r="N56" s="111">
        <f t="shared" si="25"/>
        <v>66.769689257564991</v>
      </c>
      <c r="O56" s="111">
        <f t="shared" si="25"/>
        <v>32.514615547974003</v>
      </c>
      <c r="P56" s="111">
        <f t="shared" si="25"/>
        <v>54.889995852147003</v>
      </c>
      <c r="Q56" s="111">
        <f t="shared" si="25"/>
        <v>56.789979484089002</v>
      </c>
      <c r="R56" s="111">
        <f t="shared" si="25"/>
        <v>43.271902595007006</v>
      </c>
      <c r="S56" s="111">
        <f t="shared" si="25"/>
        <v>27.805291660605995</v>
      </c>
      <c r="T56" s="111">
        <f t="shared" si="25"/>
        <v>30.717202032144002</v>
      </c>
      <c r="U56" s="111">
        <f t="shared" si="25"/>
        <v>0</v>
      </c>
      <c r="V56" s="111">
        <f t="shared" si="25"/>
        <v>0</v>
      </c>
      <c r="W56" s="111">
        <f t="shared" si="25"/>
        <v>0</v>
      </c>
      <c r="X56" s="111">
        <f t="shared" si="25"/>
        <v>0</v>
      </c>
      <c r="Y56" s="111">
        <f t="shared" si="25"/>
        <v>0</v>
      </c>
      <c r="Z56" s="112">
        <f t="shared" si="25"/>
        <v>203.64453087141999</v>
      </c>
      <c r="AA56" s="112">
        <f t="shared" si="25"/>
        <v>312.75867642953199</v>
      </c>
      <c r="AB56" s="115">
        <f t="shared" si="9"/>
        <v>0.53580690378081441</v>
      </c>
    </row>
    <row r="57" spans="1:29">
      <c r="A57" s="109" t="str">
        <f>A36</f>
        <v>Molibdeno</v>
      </c>
      <c r="B57" s="109" t="str">
        <f t="shared" ref="B57:AA57" si="27">B36</f>
        <v>Valor</v>
      </c>
      <c r="C57" s="109" t="str">
        <f t="shared" si="27"/>
        <v>(US$MM)</v>
      </c>
      <c r="D57" s="110">
        <f t="shared" ref="D57:E57" si="28">D36</f>
        <v>991.16764057624141</v>
      </c>
      <c r="E57" s="110">
        <f t="shared" si="28"/>
        <v>943.09487178572181</v>
      </c>
      <c r="F57" s="110">
        <f t="shared" si="27"/>
        <v>275.96500791530212</v>
      </c>
      <c r="G57" s="110">
        <f t="shared" si="27"/>
        <v>491.9356947636328</v>
      </c>
      <c r="H57" s="110">
        <f t="shared" si="27"/>
        <v>563.68947023926762</v>
      </c>
      <c r="I57" s="110">
        <f t="shared" si="27"/>
        <v>428.26749069318208</v>
      </c>
      <c r="J57" s="110">
        <f t="shared" si="27"/>
        <v>355.52074602744028</v>
      </c>
      <c r="K57" s="110">
        <f t="shared" si="27"/>
        <v>360.16193124196127</v>
      </c>
      <c r="L57" s="110">
        <f t="shared" ref="L57:M57" si="29">L36</f>
        <v>219.63469285986599</v>
      </c>
      <c r="M57" s="110">
        <f t="shared" si="29"/>
        <v>272.67154160154439</v>
      </c>
      <c r="N57" s="111">
        <f t="shared" si="27"/>
        <v>19.184964352212127</v>
      </c>
      <c r="O57" s="111">
        <f t="shared" si="27"/>
        <v>23.393300919776348</v>
      </c>
      <c r="P57" s="111">
        <f t="shared" si="27"/>
        <v>27.419922635552243</v>
      </c>
      <c r="Q57" s="111">
        <f t="shared" si="27"/>
        <v>21.769065244547917</v>
      </c>
      <c r="R57" s="111">
        <f t="shared" si="27"/>
        <v>29.520713922088724</v>
      </c>
      <c r="S57" s="111">
        <f t="shared" si="27"/>
        <v>26.851422099237009</v>
      </c>
      <c r="T57" s="111">
        <f t="shared" si="27"/>
        <v>30.096915452122811</v>
      </c>
      <c r="U57" s="111">
        <f t="shared" si="27"/>
        <v>0</v>
      </c>
      <c r="V57" s="111">
        <f t="shared" si="27"/>
        <v>0</v>
      </c>
      <c r="W57" s="111">
        <f t="shared" si="27"/>
        <v>0</v>
      </c>
      <c r="X57" s="111">
        <f t="shared" si="27"/>
        <v>0</v>
      </c>
      <c r="Y57" s="111">
        <f t="shared" si="27"/>
        <v>0</v>
      </c>
      <c r="Z57" s="112">
        <f t="shared" si="27"/>
        <v>130.20674879977216</v>
      </c>
      <c r="AA57" s="112">
        <f t="shared" si="27"/>
        <v>178.23630462553714</v>
      </c>
      <c r="AB57" s="115">
        <f t="shared" si="9"/>
        <v>0.36887147761920791</v>
      </c>
    </row>
    <row r="58" spans="1:29">
      <c r="A58" s="109" t="str">
        <f>A40</f>
        <v>Otros</v>
      </c>
      <c r="B58" s="109" t="str">
        <f t="shared" ref="B58:AA58" si="30">B40</f>
        <v>Valor</v>
      </c>
      <c r="C58" s="109" t="str">
        <f t="shared" si="30"/>
        <v>(US$MM)</v>
      </c>
      <c r="D58" s="110">
        <f t="shared" ref="D58:E58" si="31">D40</f>
        <v>50.600247423758653</v>
      </c>
      <c r="E58" s="110">
        <f t="shared" si="31"/>
        <v>47.623667214277958</v>
      </c>
      <c r="F58" s="110">
        <f t="shared" si="30"/>
        <v>27.489491084697907</v>
      </c>
      <c r="G58" s="110">
        <f t="shared" si="30"/>
        <v>29.128838236367177</v>
      </c>
      <c r="H58" s="110">
        <f t="shared" si="30"/>
        <v>31.208521760732285</v>
      </c>
      <c r="I58" s="110">
        <f t="shared" si="30"/>
        <v>21.6183863068179</v>
      </c>
      <c r="J58" s="110">
        <f t="shared" si="30"/>
        <v>23.221805972559654</v>
      </c>
      <c r="K58" s="110">
        <f t="shared" si="30"/>
        <v>37.872977758038765</v>
      </c>
      <c r="L58" s="110">
        <f t="shared" ref="L58:M58" si="32">L40</f>
        <v>26.956227140133979</v>
      </c>
      <c r="M58" s="110">
        <f t="shared" si="32"/>
        <v>14.999100398455615</v>
      </c>
      <c r="N58" s="111">
        <f t="shared" si="30"/>
        <v>3.6573926477878729</v>
      </c>
      <c r="O58" s="111">
        <f t="shared" si="30"/>
        <v>3.4352120802236534</v>
      </c>
      <c r="P58" s="111">
        <f t="shared" si="30"/>
        <v>2.2047323644477572</v>
      </c>
      <c r="Q58" s="111">
        <f t="shared" si="30"/>
        <v>0.46773675545208349</v>
      </c>
      <c r="R58" s="111">
        <f t="shared" si="30"/>
        <v>1.827466077911275</v>
      </c>
      <c r="S58" s="111">
        <f t="shared" si="30"/>
        <v>4.2425329007629919</v>
      </c>
      <c r="T58" s="111">
        <f t="shared" si="30"/>
        <v>2.9274895478771903</v>
      </c>
      <c r="U58" s="111">
        <f t="shared" si="30"/>
        <v>0</v>
      </c>
      <c r="V58" s="111">
        <f t="shared" si="30"/>
        <v>0</v>
      </c>
      <c r="W58" s="111">
        <f t="shared" si="30"/>
        <v>0</v>
      </c>
      <c r="X58" s="111">
        <f t="shared" si="30"/>
        <v>0</v>
      </c>
      <c r="Y58" s="111">
        <f t="shared" si="30"/>
        <v>0</v>
      </c>
      <c r="Z58" s="112">
        <f t="shared" si="30"/>
        <v>4.9321912002278427</v>
      </c>
      <c r="AA58" s="112">
        <f t="shared" si="30"/>
        <v>18.762562374462824</v>
      </c>
      <c r="AB58" s="115">
        <f t="shared" si="9"/>
        <v>2.8041028039618756</v>
      </c>
    </row>
    <row r="59" spans="1:29">
      <c r="D59" s="113">
        <f>SUM(D50:D58)</f>
        <v>17439.352246936651</v>
      </c>
      <c r="E59" s="113">
        <f>SUM(E50:E58)</f>
        <v>18100.9679482994</v>
      </c>
      <c r="F59" s="113">
        <f>SUM(F50:F58)</f>
        <v>16481.813528277929</v>
      </c>
      <c r="G59" s="113">
        <f t="shared" ref="G59:T59" si="33">SUM(G50:G58)</f>
        <v>21902.831565768924</v>
      </c>
      <c r="H59" s="113">
        <f t="shared" si="33"/>
        <v>27525.674834212732</v>
      </c>
      <c r="I59" s="113">
        <f t="shared" si="33"/>
        <v>27466.673086776646</v>
      </c>
      <c r="J59" s="113">
        <f t="shared" si="33"/>
        <v>23789.445416193052</v>
      </c>
      <c r="K59" s="113">
        <f t="shared" si="33"/>
        <v>20545.413928408008</v>
      </c>
      <c r="L59" s="113">
        <f t="shared" si="33"/>
        <v>18836.319853859728</v>
      </c>
      <c r="M59" s="113">
        <f t="shared" ref="M59" si="34">SUM(M50:M58)</f>
        <v>21652.039016532101</v>
      </c>
      <c r="N59" s="114">
        <f t="shared" si="33"/>
        <v>1817.5928105748485</v>
      </c>
      <c r="O59" s="114">
        <f t="shared" si="33"/>
        <v>2203.1456236156719</v>
      </c>
      <c r="P59" s="114">
        <f t="shared" si="33"/>
        <v>1995.5850379312535</v>
      </c>
      <c r="Q59" s="114">
        <f t="shared" si="33"/>
        <v>1909.9438953860749</v>
      </c>
      <c r="R59" s="114">
        <f t="shared" si="33"/>
        <v>2157.8090638673184</v>
      </c>
      <c r="S59" s="114">
        <f t="shared" si="33"/>
        <v>2316.4704316298307</v>
      </c>
      <c r="T59" s="114">
        <f t="shared" si="33"/>
        <v>1861.7168168465478</v>
      </c>
      <c r="U59" s="114">
        <f>SUM(U50:U58)</f>
        <v>0</v>
      </c>
      <c r="V59" s="114">
        <f>SUM(V50:V58)</f>
        <v>0</v>
      </c>
      <c r="W59" s="114">
        <f>SUM(W50:W58)</f>
        <v>0</v>
      </c>
      <c r="X59" s="114">
        <f>SUM(X50:X58)</f>
        <v>0</v>
      </c>
      <c r="Y59" s="114">
        <f>SUM(Y50:Y58)</f>
        <v>0</v>
      </c>
      <c r="Z59" s="114">
        <f t="shared" ref="Z59:AA59" si="35">SUM(Z50:Z58)</f>
        <v>11604.940637052501</v>
      </c>
      <c r="AA59" s="114">
        <f t="shared" si="35"/>
        <v>14262.263679851547</v>
      </c>
      <c r="AB59" s="138">
        <f t="shared" si="9"/>
        <v>0.22898204531220845</v>
      </c>
    </row>
    <row r="62" spans="1:29">
      <c r="A62" s="109" t="s">
        <v>0</v>
      </c>
      <c r="B62" s="109" t="str">
        <f t="shared" ref="B62:AA62" si="36">B9</f>
        <v>Cantidad</v>
      </c>
      <c r="C62" s="109" t="str">
        <f t="shared" si="36"/>
        <v>(Miles TM)</v>
      </c>
      <c r="D62" s="110">
        <f t="shared" ref="D62:E62" si="37">D9</f>
        <v>1121.9424399999998</v>
      </c>
      <c r="E62" s="110">
        <f t="shared" si="37"/>
        <v>1243.0921780000001</v>
      </c>
      <c r="F62" s="110">
        <f t="shared" si="36"/>
        <v>1246.1711079999998</v>
      </c>
      <c r="G62" s="110">
        <f t="shared" si="36"/>
        <v>1256.1313640000003</v>
      </c>
      <c r="H62" s="110">
        <f t="shared" si="36"/>
        <v>1262.237985</v>
      </c>
      <c r="I62" s="110">
        <f t="shared" si="36"/>
        <v>1405.5533140000002</v>
      </c>
      <c r="J62" s="110">
        <f t="shared" si="36"/>
        <v>1403.9670750000002</v>
      </c>
      <c r="K62" s="110">
        <f t="shared" si="36"/>
        <v>1402.417778</v>
      </c>
      <c r="L62" s="110">
        <f t="shared" si="36"/>
        <v>1751.5973160000001</v>
      </c>
      <c r="M62" s="110">
        <f t="shared" ref="M62" si="38">M9</f>
        <v>2492.4748870000003</v>
      </c>
      <c r="N62" s="111">
        <f t="shared" si="36"/>
        <v>187.35705999999999</v>
      </c>
      <c r="O62" s="111">
        <f t="shared" si="36"/>
        <v>220.39220299999999</v>
      </c>
      <c r="P62" s="111">
        <f t="shared" si="36"/>
        <v>192.60059000000001</v>
      </c>
      <c r="Q62" s="111">
        <f t="shared" si="36"/>
        <v>198.84464400000002</v>
      </c>
      <c r="R62" s="111">
        <f t="shared" si="36"/>
        <v>224.091903</v>
      </c>
      <c r="S62" s="111">
        <f t="shared" si="36"/>
        <v>243.985229</v>
      </c>
      <c r="T62" s="111">
        <f t="shared" si="36"/>
        <v>166.29458100000002</v>
      </c>
      <c r="U62" s="111">
        <f t="shared" si="36"/>
        <v>0</v>
      </c>
      <c r="V62" s="111">
        <f t="shared" si="36"/>
        <v>0</v>
      </c>
      <c r="W62" s="111">
        <f t="shared" si="36"/>
        <v>0</v>
      </c>
      <c r="X62" s="111">
        <f t="shared" si="36"/>
        <v>0</v>
      </c>
      <c r="Y62" s="111">
        <f t="shared" si="36"/>
        <v>0</v>
      </c>
      <c r="Z62" s="112">
        <f t="shared" si="36"/>
        <v>1333.201147</v>
      </c>
      <c r="AA62" s="112">
        <f t="shared" si="36"/>
        <v>1433.56621</v>
      </c>
      <c r="AB62" s="115">
        <f t="shared" ref="AB62:AB69" si="39">AA62/Z62-1</f>
        <v>7.5281260615357004E-2</v>
      </c>
    </row>
    <row r="63" spans="1:29">
      <c r="A63" s="109" t="s">
        <v>6</v>
      </c>
      <c r="B63" s="109" t="str">
        <f t="shared" ref="B63:AA63" si="40">B13</f>
        <v>Cantidad</v>
      </c>
      <c r="C63" s="109" t="str">
        <f t="shared" si="40"/>
        <v>(Miles Oz. Tr.)</v>
      </c>
      <c r="D63" s="110">
        <f t="shared" ref="D63:E63" si="41">D13</f>
        <v>5967.3943619999991</v>
      </c>
      <c r="E63" s="110">
        <f t="shared" si="41"/>
        <v>6417.683814</v>
      </c>
      <c r="F63" s="110">
        <f t="shared" si="40"/>
        <v>6972.1969499999996</v>
      </c>
      <c r="G63" s="110">
        <f t="shared" si="40"/>
        <v>6334.5532089999997</v>
      </c>
      <c r="H63" s="110">
        <f t="shared" si="40"/>
        <v>6492.2497979999989</v>
      </c>
      <c r="I63" s="110">
        <f t="shared" si="40"/>
        <v>6427.0524130000013</v>
      </c>
      <c r="J63" s="110">
        <f t="shared" si="40"/>
        <v>6047.3659180000004</v>
      </c>
      <c r="K63" s="110">
        <f t="shared" si="40"/>
        <v>5323.3804000000009</v>
      </c>
      <c r="L63" s="110">
        <f t="shared" si="40"/>
        <v>5641.7128549999998</v>
      </c>
      <c r="M63" s="110">
        <f t="shared" ref="M63" si="42">M13</f>
        <v>5810.3506559999996</v>
      </c>
      <c r="N63" s="111">
        <f t="shared" si="40"/>
        <v>477.94118099999997</v>
      </c>
      <c r="O63" s="111">
        <f t="shared" si="40"/>
        <v>491.11246599999998</v>
      </c>
      <c r="P63" s="111">
        <f t="shared" si="40"/>
        <v>483.51180799999997</v>
      </c>
      <c r="Q63" s="111">
        <f t="shared" si="40"/>
        <v>487.81502599999999</v>
      </c>
      <c r="R63" s="111">
        <f t="shared" si="40"/>
        <v>476.00817499999999</v>
      </c>
      <c r="S63" s="111">
        <f t="shared" si="40"/>
        <v>555.46333000000004</v>
      </c>
      <c r="T63" s="111">
        <f t="shared" si="40"/>
        <v>531.11941899999999</v>
      </c>
      <c r="U63" s="111">
        <f t="shared" si="40"/>
        <v>0</v>
      </c>
      <c r="V63" s="111">
        <f t="shared" si="40"/>
        <v>0</v>
      </c>
      <c r="W63" s="111">
        <f t="shared" si="40"/>
        <v>0</v>
      </c>
      <c r="X63" s="111">
        <f t="shared" si="40"/>
        <v>0</v>
      </c>
      <c r="Y63" s="111">
        <f t="shared" si="40"/>
        <v>0</v>
      </c>
      <c r="Z63" s="112">
        <f t="shared" si="40"/>
        <v>3367.1231380000004</v>
      </c>
      <c r="AA63" s="112">
        <f t="shared" si="40"/>
        <v>3502.9714050000002</v>
      </c>
      <c r="AB63" s="115">
        <f t="shared" si="39"/>
        <v>4.0345500129434164E-2</v>
      </c>
    </row>
    <row r="64" spans="1:29">
      <c r="A64" s="109" t="s">
        <v>9</v>
      </c>
      <c r="B64" s="109" t="str">
        <f t="shared" ref="B64:AA64" si="43">B17</f>
        <v>Cantidad</v>
      </c>
      <c r="C64" s="109" t="str">
        <f t="shared" si="43"/>
        <v>(Miles TM.)</v>
      </c>
      <c r="D64" s="110">
        <f t="shared" ref="D64:E64" si="44">D17</f>
        <v>1272.656301</v>
      </c>
      <c r="E64" s="110">
        <f t="shared" si="44"/>
        <v>1457.1284639999999</v>
      </c>
      <c r="F64" s="110">
        <f t="shared" si="43"/>
        <v>1372.5174649999999</v>
      </c>
      <c r="G64" s="110">
        <f t="shared" si="43"/>
        <v>1314.0726309999998</v>
      </c>
      <c r="H64" s="110">
        <f t="shared" si="43"/>
        <v>1007.2882920000002</v>
      </c>
      <c r="I64" s="110">
        <f t="shared" si="43"/>
        <v>1016.2970770000001</v>
      </c>
      <c r="J64" s="110">
        <f t="shared" si="43"/>
        <v>1079.006396</v>
      </c>
      <c r="K64" s="110">
        <f t="shared" si="43"/>
        <v>1149.2442489999999</v>
      </c>
      <c r="L64" s="110">
        <f t="shared" si="43"/>
        <v>1217.306257</v>
      </c>
      <c r="M64" s="110">
        <f t="shared" ref="M64" si="45">M17</f>
        <v>1113.5895599999999</v>
      </c>
      <c r="N64" s="111">
        <f t="shared" si="43"/>
        <v>94.812437000000003</v>
      </c>
      <c r="O64" s="111">
        <f t="shared" si="43"/>
        <v>110.88611800000001</v>
      </c>
      <c r="P64" s="111">
        <f t="shared" si="43"/>
        <v>97.585436000000001</v>
      </c>
      <c r="Q64" s="111">
        <f t="shared" si="43"/>
        <v>71.078895000000003</v>
      </c>
      <c r="R64" s="111">
        <f t="shared" si="43"/>
        <v>125.731363</v>
      </c>
      <c r="S64" s="111">
        <f t="shared" si="43"/>
        <v>104.910787</v>
      </c>
      <c r="T64" s="111">
        <f t="shared" si="43"/>
        <v>84.549924000000004</v>
      </c>
      <c r="U64" s="111">
        <f t="shared" si="43"/>
        <v>0</v>
      </c>
      <c r="V64" s="111">
        <f t="shared" si="43"/>
        <v>0</v>
      </c>
      <c r="W64" s="111">
        <f t="shared" si="43"/>
        <v>0</v>
      </c>
      <c r="X64" s="111">
        <f t="shared" si="43"/>
        <v>0</v>
      </c>
      <c r="Y64" s="111">
        <f t="shared" si="43"/>
        <v>0</v>
      </c>
      <c r="Z64" s="112">
        <f t="shared" si="43"/>
        <v>592.78683199999989</v>
      </c>
      <c r="AA64" s="112">
        <f t="shared" si="43"/>
        <v>689.55496000000005</v>
      </c>
      <c r="AB64" s="115">
        <f t="shared" si="39"/>
        <v>0.16324270846826128</v>
      </c>
    </row>
    <row r="65" spans="1:28">
      <c r="A65" s="109" t="s">
        <v>11</v>
      </c>
      <c r="B65" s="109" t="str">
        <f t="shared" ref="B65:AA65" si="46">B21</f>
        <v>Cantidad</v>
      </c>
      <c r="C65" s="109" t="str">
        <f t="shared" si="46"/>
        <v>(Millones Oz. Tr.)</v>
      </c>
      <c r="D65" s="110">
        <f t="shared" ref="D65:E65" si="47">D21</f>
        <v>40.359925000000004</v>
      </c>
      <c r="E65" s="110">
        <f t="shared" si="47"/>
        <v>39.690534</v>
      </c>
      <c r="F65" s="110">
        <f t="shared" si="46"/>
        <v>16.249386999999999</v>
      </c>
      <c r="G65" s="110">
        <f t="shared" si="46"/>
        <v>6.1603579999999996</v>
      </c>
      <c r="H65" s="110">
        <f t="shared" si="46"/>
        <v>6.5176329999999991</v>
      </c>
      <c r="I65" s="110">
        <f t="shared" si="46"/>
        <v>6.9355449999999994</v>
      </c>
      <c r="J65" s="110">
        <f t="shared" si="46"/>
        <v>21.204193999999998</v>
      </c>
      <c r="K65" s="110">
        <f t="shared" si="46"/>
        <v>17.144968000000002</v>
      </c>
      <c r="L65" s="110">
        <f t="shared" si="46"/>
        <v>8.9059539999999995</v>
      </c>
      <c r="M65" s="110">
        <f t="shared" ref="M65" si="48">M21</f>
        <v>7.1238969999999986</v>
      </c>
      <c r="N65" s="111">
        <f t="shared" si="46"/>
        <v>0.44813199999999997</v>
      </c>
      <c r="O65" s="111">
        <f t="shared" si="46"/>
        <v>0.52719899999999997</v>
      </c>
      <c r="P65" s="111">
        <f t="shared" si="46"/>
        <v>0.56929700000000005</v>
      </c>
      <c r="Q65" s="111">
        <f t="shared" si="46"/>
        <v>0.51117999999999997</v>
      </c>
      <c r="R65" s="111">
        <f t="shared" si="46"/>
        <v>0.56509799999999999</v>
      </c>
      <c r="S65" s="111">
        <f t="shared" si="46"/>
        <v>0.62961</v>
      </c>
      <c r="T65" s="111">
        <f t="shared" si="46"/>
        <v>0.601908</v>
      </c>
      <c r="U65" s="111">
        <f t="shared" si="46"/>
        <v>0</v>
      </c>
      <c r="V65" s="111">
        <f t="shared" si="46"/>
        <v>0</v>
      </c>
      <c r="W65" s="111">
        <f t="shared" si="46"/>
        <v>0</v>
      </c>
      <c r="X65" s="111">
        <f t="shared" si="46"/>
        <v>0</v>
      </c>
      <c r="Y65" s="111">
        <f t="shared" si="46"/>
        <v>0</v>
      </c>
      <c r="Z65" s="112">
        <f t="shared" si="46"/>
        <v>4.2269269999999999</v>
      </c>
      <c r="AA65" s="112">
        <f t="shared" si="46"/>
        <v>3.8524239999999996</v>
      </c>
      <c r="AB65" s="115">
        <f t="shared" si="39"/>
        <v>-8.8599353620254173E-2</v>
      </c>
    </row>
    <row r="66" spans="1:28">
      <c r="A66" s="109" t="s">
        <v>14</v>
      </c>
      <c r="B66" s="109" t="str">
        <f t="shared" ref="B66:AA66" si="49">B25</f>
        <v>Cantidad</v>
      </c>
      <c r="C66" s="109" t="str">
        <f t="shared" si="49"/>
        <v>(Miles TM.)</v>
      </c>
      <c r="D66" s="110">
        <f t="shared" ref="D66:E66" si="50">D25</f>
        <v>416.63830099999996</v>
      </c>
      <c r="E66" s="110">
        <f t="shared" si="50"/>
        <v>524.99695399999996</v>
      </c>
      <c r="F66" s="110">
        <f t="shared" si="49"/>
        <v>681.50997000000007</v>
      </c>
      <c r="G66" s="110">
        <f t="shared" si="49"/>
        <v>769.96655399999997</v>
      </c>
      <c r="H66" s="110">
        <f t="shared" si="49"/>
        <v>987.66261499999996</v>
      </c>
      <c r="I66" s="110">
        <f t="shared" si="49"/>
        <v>1169.6602899999998</v>
      </c>
      <c r="J66" s="110">
        <f t="shared" si="49"/>
        <v>855.15530999999999</v>
      </c>
      <c r="K66" s="110">
        <f t="shared" si="49"/>
        <v>771.45482600000003</v>
      </c>
      <c r="L66" s="110">
        <f t="shared" si="49"/>
        <v>934.00496799999996</v>
      </c>
      <c r="M66" s="110">
        <f t="shared" ref="M66" si="51">M25</f>
        <v>941.4404310000001</v>
      </c>
      <c r="N66" s="111">
        <f t="shared" si="49"/>
        <v>52.202260000000003</v>
      </c>
      <c r="O66" s="111">
        <f t="shared" si="49"/>
        <v>78.205518999999995</v>
      </c>
      <c r="P66" s="111">
        <f t="shared" si="49"/>
        <v>40.184065000000004</v>
      </c>
      <c r="Q66" s="111">
        <f t="shared" si="49"/>
        <v>58.482123000000001</v>
      </c>
      <c r="R66" s="111">
        <f t="shared" si="49"/>
        <v>74.794263999999998</v>
      </c>
      <c r="S66" s="111">
        <f t="shared" si="49"/>
        <v>80.37195100000001</v>
      </c>
      <c r="T66" s="111">
        <f t="shared" si="49"/>
        <v>69.244006999999996</v>
      </c>
      <c r="U66" s="111">
        <f t="shared" si="49"/>
        <v>0</v>
      </c>
      <c r="V66" s="111">
        <f t="shared" si="49"/>
        <v>0</v>
      </c>
      <c r="W66" s="111">
        <f t="shared" si="49"/>
        <v>0</v>
      </c>
      <c r="X66" s="111">
        <f t="shared" si="49"/>
        <v>0</v>
      </c>
      <c r="Y66" s="111">
        <f t="shared" si="49"/>
        <v>0</v>
      </c>
      <c r="Z66" s="112">
        <f t="shared" si="49"/>
        <v>508.58760000000001</v>
      </c>
      <c r="AA66" s="112">
        <f t="shared" si="49"/>
        <v>453.48418900000007</v>
      </c>
      <c r="AB66" s="115">
        <f t="shared" si="39"/>
        <v>-0.10834595849367923</v>
      </c>
    </row>
    <row r="67" spans="1:28">
      <c r="A67" s="109" t="s">
        <v>15</v>
      </c>
      <c r="B67" s="109" t="str">
        <f t="shared" ref="B67:AA67" si="52">B33</f>
        <v>Cantidad</v>
      </c>
      <c r="C67" s="109" t="str">
        <f t="shared" si="52"/>
        <v>(Miles TM.)</v>
      </c>
      <c r="D67" s="110">
        <f t="shared" ref="D67:E67" si="53">D33</f>
        <v>41.111622999999994</v>
      </c>
      <c r="E67" s="110">
        <f t="shared" si="53"/>
        <v>38.263483999999998</v>
      </c>
      <c r="F67" s="110">
        <f t="shared" si="52"/>
        <v>37.071149999999996</v>
      </c>
      <c r="G67" s="110">
        <f t="shared" si="52"/>
        <v>39.02278900000001</v>
      </c>
      <c r="H67" s="110">
        <f t="shared" si="52"/>
        <v>31.899958000000002</v>
      </c>
      <c r="I67" s="110">
        <f t="shared" si="52"/>
        <v>25.545801000000001</v>
      </c>
      <c r="J67" s="110">
        <f t="shared" si="52"/>
        <v>23.824697999999998</v>
      </c>
      <c r="K67" s="110">
        <f t="shared" si="52"/>
        <v>24.640213999999997</v>
      </c>
      <c r="L67" s="110">
        <f t="shared" si="52"/>
        <v>20.111056000000001</v>
      </c>
      <c r="M67" s="110">
        <f t="shared" ref="M67" si="54">M33</f>
        <v>11.359424000000001</v>
      </c>
      <c r="N67" s="111">
        <f t="shared" si="52"/>
        <v>1.31603</v>
      </c>
      <c r="O67" s="111">
        <f t="shared" si="52"/>
        <v>1.4013199999999999</v>
      </c>
      <c r="P67" s="111">
        <f t="shared" si="52"/>
        <v>1.811407</v>
      </c>
      <c r="Q67" s="111">
        <f t="shared" si="52"/>
        <v>1.7588790000000001</v>
      </c>
      <c r="R67" s="111">
        <f t="shared" si="52"/>
        <v>1.723708</v>
      </c>
      <c r="S67" s="111">
        <f t="shared" si="52"/>
        <v>1.3803160000000001</v>
      </c>
      <c r="T67" s="111">
        <f t="shared" si="52"/>
        <v>1.5880810000000001</v>
      </c>
      <c r="U67" s="111">
        <f t="shared" si="52"/>
        <v>0</v>
      </c>
      <c r="V67" s="111">
        <f t="shared" si="52"/>
        <v>0</v>
      </c>
      <c r="W67" s="111">
        <f t="shared" si="52"/>
        <v>0</v>
      </c>
      <c r="X67" s="111">
        <f t="shared" si="52"/>
        <v>0</v>
      </c>
      <c r="Y67" s="111">
        <f t="shared" si="52"/>
        <v>0</v>
      </c>
      <c r="Z67" s="112">
        <f t="shared" si="52"/>
        <v>11.145932</v>
      </c>
      <c r="AA67" s="112">
        <f t="shared" si="52"/>
        <v>10.979741000000001</v>
      </c>
      <c r="AB67" s="115">
        <f t="shared" si="39"/>
        <v>-1.4910462400093527E-2</v>
      </c>
    </row>
    <row r="68" spans="1:28">
      <c r="A68" s="109" t="s">
        <v>16</v>
      </c>
      <c r="B68" s="109" t="str">
        <f t="shared" ref="B68:Y68" si="55">B37</f>
        <v>Cantidad</v>
      </c>
      <c r="C68" s="109" t="str">
        <f t="shared" si="55"/>
        <v>(Miles TM.)</v>
      </c>
      <c r="D68" s="110">
        <f>D29</f>
        <v>7.1777029999999993</v>
      </c>
      <c r="E68" s="110">
        <f>E29</f>
        <v>6.8411140000000001</v>
      </c>
      <c r="F68" s="110">
        <f>F29</f>
        <v>6.7791249999999996</v>
      </c>
      <c r="G68" s="110">
        <f t="shared" ref="G68:R68" si="56">G29</f>
        <v>7.959607000000001</v>
      </c>
      <c r="H68" s="110">
        <f t="shared" si="56"/>
        <v>9.2557340000000003</v>
      </c>
      <c r="I68" s="110">
        <f t="shared" si="56"/>
        <v>9.7848829999999989</v>
      </c>
      <c r="J68" s="110">
        <f t="shared" si="56"/>
        <v>10.373199999999999</v>
      </c>
      <c r="K68" s="110">
        <f t="shared" si="56"/>
        <v>11.368120999999999</v>
      </c>
      <c r="L68" s="110">
        <f t="shared" si="56"/>
        <v>11.646831000000001</v>
      </c>
      <c r="M68" s="110">
        <f t="shared" ref="M68" si="57">M29</f>
        <v>19.371681000000002</v>
      </c>
      <c r="N68" s="111">
        <f t="shared" si="56"/>
        <v>1.3887149999999999</v>
      </c>
      <c r="O68" s="111">
        <f t="shared" si="56"/>
        <v>0.74816900000000008</v>
      </c>
      <c r="P68" s="111">
        <f t="shared" si="56"/>
        <v>1.2708390000000001</v>
      </c>
      <c r="Q68" s="111">
        <f t="shared" si="56"/>
        <v>1.45044</v>
      </c>
      <c r="R68" s="111">
        <f t="shared" si="56"/>
        <v>1.2173690000000001</v>
      </c>
      <c r="S68" s="111">
        <f t="shared" si="55"/>
        <v>1.7792370160000002</v>
      </c>
      <c r="T68" s="111">
        <f t="shared" si="55"/>
        <v>2.380517652</v>
      </c>
      <c r="U68" s="111">
        <f t="shared" si="55"/>
        <v>0</v>
      </c>
      <c r="V68" s="111">
        <f t="shared" si="55"/>
        <v>0</v>
      </c>
      <c r="W68" s="111">
        <f t="shared" si="55"/>
        <v>0</v>
      </c>
      <c r="X68" s="111">
        <f t="shared" si="55"/>
        <v>0</v>
      </c>
      <c r="Y68" s="111">
        <f t="shared" si="55"/>
        <v>0</v>
      </c>
      <c r="Z68" s="112">
        <f t="shared" ref="Z68:AA68" si="58">Z29</f>
        <v>7.1523719999999997</v>
      </c>
      <c r="AA68" s="112">
        <f t="shared" si="58"/>
        <v>8.2585630000000005</v>
      </c>
      <c r="AB68" s="115">
        <f t="shared" si="39"/>
        <v>0.15466071954870375</v>
      </c>
    </row>
    <row r="69" spans="1:28">
      <c r="A69" s="109" t="s">
        <v>18</v>
      </c>
      <c r="B69" s="109" t="str">
        <f t="shared" ref="B69:AA69" si="59">B37</f>
        <v>Cantidad</v>
      </c>
      <c r="C69" s="109" t="str">
        <f t="shared" si="59"/>
        <v>(Miles TM.)</v>
      </c>
      <c r="D69" s="110">
        <f t="shared" ref="D69:E69" si="60">D37</f>
        <v>16.161707224000001</v>
      </c>
      <c r="E69" s="110">
        <f t="shared" si="60"/>
        <v>18.255964222000003</v>
      </c>
      <c r="F69" s="110">
        <f t="shared" si="59"/>
        <v>12.22908432</v>
      </c>
      <c r="G69" s="110">
        <f t="shared" si="59"/>
        <v>16.693816124000001</v>
      </c>
      <c r="H69" s="110">
        <f t="shared" si="59"/>
        <v>19.451061820000003</v>
      </c>
      <c r="I69" s="110">
        <f t="shared" si="59"/>
        <v>17.877299378000004</v>
      </c>
      <c r="J69" s="110">
        <f t="shared" si="59"/>
        <v>18.448508504000003</v>
      </c>
      <c r="K69" s="110">
        <f t="shared" si="59"/>
        <v>16.477174284000004</v>
      </c>
      <c r="L69" s="110">
        <f t="shared" ref="L69:M69" si="61">L37</f>
        <v>17.754669809999999</v>
      </c>
      <c r="M69" s="110">
        <f t="shared" si="61"/>
        <v>24.406133279999999</v>
      </c>
      <c r="N69" s="111">
        <f t="shared" si="59"/>
        <v>1.5830079720000001</v>
      </c>
      <c r="O69" s="111">
        <f t="shared" si="59"/>
        <v>1.743105474</v>
      </c>
      <c r="P69" s="111">
        <f t="shared" si="59"/>
        <v>1.9565257700000001</v>
      </c>
      <c r="Q69" s="111">
        <f t="shared" si="59"/>
        <v>1.3996478880000001</v>
      </c>
      <c r="R69" s="111">
        <f t="shared" si="59"/>
        <v>1.8504337840000002</v>
      </c>
      <c r="S69" s="111">
        <f t="shared" si="59"/>
        <v>1.7792370160000002</v>
      </c>
      <c r="T69" s="111">
        <f t="shared" si="59"/>
        <v>2.380517652</v>
      </c>
      <c r="U69" s="111">
        <f t="shared" si="59"/>
        <v>0</v>
      </c>
      <c r="V69" s="111">
        <f t="shared" si="59"/>
        <v>0</v>
      </c>
      <c r="W69" s="111">
        <f t="shared" si="59"/>
        <v>0</v>
      </c>
      <c r="X69" s="111">
        <f t="shared" si="59"/>
        <v>0</v>
      </c>
      <c r="Y69" s="111">
        <f t="shared" si="59"/>
        <v>0</v>
      </c>
      <c r="Z69" s="112">
        <f t="shared" si="59"/>
        <v>12.497983176000002</v>
      </c>
      <c r="AA69" s="112">
        <f t="shared" si="59"/>
        <v>12.692475556</v>
      </c>
      <c r="AB69" s="115">
        <f t="shared" si="39"/>
        <v>1.5561901249273813E-2</v>
      </c>
    </row>
    <row r="70" spans="1:28">
      <c r="AB70" s="12"/>
    </row>
    <row r="72" spans="1:28" ht="23.25" customHeight="1">
      <c r="D72" s="621" t="s">
        <v>191</v>
      </c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  <c r="Y72" s="621"/>
      <c r="Z72" s="621"/>
      <c r="AA72" s="621"/>
      <c r="AB72" s="621"/>
    </row>
    <row r="73" spans="1:28">
      <c r="O73" s="101"/>
      <c r="P73" s="101"/>
      <c r="Q73" s="101"/>
      <c r="R73" s="130"/>
      <c r="S73" s="101"/>
      <c r="T73" s="130"/>
      <c r="U73" s="130"/>
      <c r="V73" s="130"/>
      <c r="W73" s="130"/>
      <c r="X73" s="101"/>
    </row>
    <row r="74" spans="1:28">
      <c r="D74" s="620" t="s">
        <v>183</v>
      </c>
      <c r="E74" s="620"/>
      <c r="F74" s="620"/>
      <c r="G74" s="620"/>
      <c r="H74" s="620"/>
      <c r="I74" s="620"/>
      <c r="J74" s="620"/>
      <c r="K74" s="620"/>
      <c r="L74" s="620"/>
      <c r="M74" s="620"/>
      <c r="N74" s="620"/>
      <c r="O74" s="620"/>
      <c r="P74" s="620"/>
      <c r="Q74" s="620"/>
      <c r="R74" s="620"/>
      <c r="S74" s="620"/>
      <c r="T74" s="620"/>
      <c r="U74" s="620"/>
      <c r="V74" s="620"/>
      <c r="W74" s="620"/>
      <c r="X74" s="620"/>
      <c r="Y74" s="620"/>
      <c r="Z74" s="620"/>
      <c r="AA74" s="620"/>
      <c r="AB74" s="620"/>
    </row>
    <row r="75" spans="1:28">
      <c r="D75" s="620" t="s">
        <v>184</v>
      </c>
      <c r="E75" s="620"/>
      <c r="F75" s="620"/>
      <c r="G75" s="620"/>
      <c r="H75" s="620"/>
      <c r="I75" s="620"/>
      <c r="J75" s="620"/>
      <c r="K75" s="620"/>
      <c r="L75" s="620"/>
      <c r="M75" s="620"/>
      <c r="N75" s="620"/>
      <c r="O75" s="620"/>
      <c r="P75" s="620"/>
      <c r="Q75" s="620"/>
      <c r="R75" s="620"/>
      <c r="S75" s="620"/>
      <c r="T75" s="620"/>
      <c r="U75" s="620"/>
      <c r="V75" s="620"/>
      <c r="W75" s="620"/>
      <c r="X75" s="620"/>
      <c r="Y75" s="620"/>
      <c r="Z75" s="620"/>
      <c r="AA75" s="620"/>
      <c r="AB75" s="620"/>
    </row>
    <row r="76" spans="1:28">
      <c r="N76" s="101"/>
      <c r="O76" s="101"/>
      <c r="P76" s="101"/>
      <c r="Q76" s="130"/>
      <c r="R76" s="101"/>
      <c r="S76" s="101"/>
      <c r="T76" s="101"/>
      <c r="U76" s="101"/>
      <c r="V76" s="130"/>
      <c r="W76" s="101"/>
    </row>
    <row r="77" spans="1:28">
      <c r="D77" s="620" t="s">
        <v>185</v>
      </c>
      <c r="E77" s="620"/>
      <c r="F77" s="620"/>
      <c r="G77" s="620"/>
      <c r="H77" s="620"/>
      <c r="I77" s="620"/>
      <c r="J77" s="620"/>
      <c r="K77" s="620"/>
      <c r="L77" s="620"/>
      <c r="M77" s="620"/>
      <c r="N77" s="620"/>
      <c r="O77" s="620"/>
      <c r="P77" s="620"/>
      <c r="Q77" s="620"/>
      <c r="R77" s="620"/>
      <c r="S77" s="620"/>
      <c r="T77" s="620"/>
      <c r="U77" s="620"/>
      <c r="V77" s="620"/>
      <c r="W77" s="620"/>
      <c r="X77" s="620"/>
      <c r="Y77" s="620"/>
      <c r="Z77" s="620"/>
      <c r="AA77" s="620"/>
      <c r="AB77" s="620"/>
    </row>
    <row r="78" spans="1:28">
      <c r="N78" s="101"/>
      <c r="O78" s="101"/>
      <c r="P78" s="101"/>
      <c r="Q78" s="130"/>
      <c r="R78" s="101"/>
      <c r="S78" s="101"/>
      <c r="T78" s="101"/>
      <c r="U78" s="101"/>
      <c r="V78" s="130"/>
      <c r="W78" s="101"/>
    </row>
    <row r="79" spans="1:28">
      <c r="L79" s="135"/>
      <c r="N79" s="136"/>
      <c r="O79" s="136"/>
      <c r="P79" s="136"/>
      <c r="Q79" s="137"/>
      <c r="R79" s="136"/>
      <c r="S79" s="136"/>
      <c r="T79" s="101"/>
      <c r="U79" s="101"/>
      <c r="V79" s="130"/>
      <c r="W79" s="101"/>
    </row>
    <row r="80" spans="1:28">
      <c r="L80" s="135"/>
      <c r="N80" s="136"/>
      <c r="O80" s="136"/>
      <c r="P80" s="136"/>
      <c r="Q80" s="137"/>
      <c r="R80" s="136"/>
      <c r="S80" s="136"/>
      <c r="T80" s="101"/>
      <c r="U80" s="101"/>
      <c r="V80" s="130"/>
      <c r="W80" s="101"/>
    </row>
    <row r="81" spans="12:23">
      <c r="L81" s="134"/>
      <c r="N81" s="103"/>
      <c r="O81" s="103"/>
      <c r="P81" s="103"/>
      <c r="Q81" s="141"/>
      <c r="R81" s="103"/>
      <c r="S81" s="103"/>
      <c r="T81" s="103"/>
      <c r="U81" s="103"/>
      <c r="V81" s="130"/>
      <c r="W81" s="101"/>
    </row>
    <row r="82" spans="12:23">
      <c r="N82" s="101"/>
      <c r="O82" s="101"/>
      <c r="P82" s="101"/>
      <c r="Q82" s="130"/>
      <c r="R82" s="101"/>
      <c r="S82" s="101"/>
      <c r="T82" s="101"/>
      <c r="U82" s="101"/>
      <c r="V82" s="130"/>
      <c r="W82" s="101"/>
    </row>
    <row r="83" spans="12:23">
      <c r="N83" s="142"/>
      <c r="O83" s="142"/>
      <c r="P83" s="142"/>
      <c r="Q83" s="142"/>
      <c r="R83" s="142"/>
      <c r="S83" s="142"/>
      <c r="T83" s="142"/>
      <c r="U83" s="142"/>
      <c r="V83" s="142"/>
      <c r="W83" s="142"/>
    </row>
    <row r="88" spans="12:23">
      <c r="M88" s="4"/>
      <c r="N88" s="101"/>
      <c r="O88" s="101"/>
      <c r="P88" s="101"/>
      <c r="Q88" s="140"/>
      <c r="R88" s="101"/>
      <c r="S88" s="140"/>
      <c r="T88" s="140"/>
      <c r="U88" s="140"/>
    </row>
    <row r="89" spans="12:23">
      <c r="M89" s="4"/>
      <c r="N89" s="101"/>
      <c r="O89" s="101"/>
      <c r="P89" s="101"/>
      <c r="Q89" s="140"/>
      <c r="R89" s="101"/>
      <c r="S89" s="140"/>
      <c r="T89" s="140"/>
      <c r="U89" s="140"/>
    </row>
    <row r="90" spans="12:23">
      <c r="M90" s="4"/>
      <c r="N90" s="101"/>
      <c r="O90" s="101"/>
      <c r="P90" s="101"/>
      <c r="Q90" s="140"/>
      <c r="R90" s="101"/>
      <c r="S90" s="140"/>
      <c r="T90" s="140"/>
      <c r="U90" s="140"/>
    </row>
    <row r="91" spans="12:23">
      <c r="M91" s="4"/>
      <c r="N91" s="101"/>
      <c r="O91" s="101"/>
      <c r="P91" s="101"/>
      <c r="Q91" s="140"/>
      <c r="R91" s="101"/>
      <c r="S91" s="140"/>
      <c r="T91" s="140"/>
      <c r="U91" s="140"/>
    </row>
    <row r="92" spans="12:23">
      <c r="M92" s="4"/>
      <c r="N92" s="101"/>
      <c r="O92" s="101"/>
      <c r="P92" s="101"/>
      <c r="Q92" s="140"/>
      <c r="R92" s="101"/>
      <c r="S92" s="140"/>
      <c r="T92" s="140"/>
      <c r="U92" s="140"/>
    </row>
    <row r="93" spans="12:23">
      <c r="M93" s="4"/>
      <c r="N93" s="101"/>
      <c r="O93" s="101"/>
      <c r="P93" s="101"/>
      <c r="Q93" s="140"/>
      <c r="R93" s="101"/>
      <c r="S93" s="140"/>
      <c r="T93" s="140"/>
      <c r="U93" s="140"/>
    </row>
    <row r="94" spans="12:23">
      <c r="N94" s="101"/>
      <c r="O94" s="101"/>
      <c r="P94" s="101"/>
      <c r="Q94" s="140"/>
      <c r="R94" s="101"/>
      <c r="S94" s="140"/>
      <c r="T94" s="140"/>
      <c r="U94" s="140"/>
    </row>
    <row r="95" spans="12:23">
      <c r="N95" s="142"/>
      <c r="O95" s="142"/>
      <c r="P95" s="142"/>
      <c r="Q95" s="142"/>
      <c r="R95" s="142"/>
      <c r="S95" s="142"/>
      <c r="T95" s="142"/>
      <c r="U95" s="142"/>
    </row>
    <row r="103" spans="14:22">
      <c r="N103" s="4" t="s">
        <v>139</v>
      </c>
      <c r="O103" s="4">
        <v>187</v>
      </c>
      <c r="P103" s="4">
        <v>478</v>
      </c>
      <c r="Q103" s="4">
        <v>94</v>
      </c>
      <c r="R103" s="4">
        <v>0.4</v>
      </c>
      <c r="S103" s="4">
        <v>52</v>
      </c>
      <c r="T103" s="4">
        <v>1.3</v>
      </c>
      <c r="U103" s="4">
        <v>1.4</v>
      </c>
      <c r="V103" s="4">
        <v>1.6</v>
      </c>
    </row>
    <row r="104" spans="14:22">
      <c r="N104" s="4" t="s">
        <v>168</v>
      </c>
      <c r="O104" s="4">
        <v>220</v>
      </c>
      <c r="P104" s="4">
        <v>491</v>
      </c>
      <c r="Q104" s="4">
        <v>111</v>
      </c>
      <c r="R104" s="4">
        <v>0.5</v>
      </c>
      <c r="S104" s="4">
        <v>78</v>
      </c>
      <c r="T104" s="4">
        <v>1.4</v>
      </c>
      <c r="U104" s="4">
        <v>0.7</v>
      </c>
      <c r="V104" s="4">
        <v>1.7</v>
      </c>
    </row>
    <row r="105" spans="14:22">
      <c r="N105" s="4" t="s">
        <v>141</v>
      </c>
      <c r="O105" s="4">
        <v>193</v>
      </c>
      <c r="P105" s="4">
        <v>475</v>
      </c>
      <c r="Q105" s="4">
        <v>98</v>
      </c>
      <c r="R105" s="4">
        <v>0.6</v>
      </c>
      <c r="S105" s="4">
        <v>40</v>
      </c>
      <c r="T105" s="4">
        <v>1.8</v>
      </c>
      <c r="U105" s="4">
        <v>1.3</v>
      </c>
      <c r="V105" s="4">
        <v>2</v>
      </c>
    </row>
    <row r="106" spans="14:22">
      <c r="N106" s="4" t="s">
        <v>142</v>
      </c>
      <c r="O106" s="4">
        <v>199</v>
      </c>
      <c r="P106" s="4">
        <v>481</v>
      </c>
      <c r="Q106" s="4">
        <v>71</v>
      </c>
      <c r="R106" s="4">
        <v>0.5</v>
      </c>
      <c r="S106" s="4">
        <v>58</v>
      </c>
      <c r="T106" s="4">
        <v>1.8</v>
      </c>
      <c r="U106" s="4">
        <v>1.5</v>
      </c>
      <c r="V106" s="4">
        <v>1.4</v>
      </c>
    </row>
    <row r="107" spans="14:22">
      <c r="N107" s="4" t="s">
        <v>143</v>
      </c>
      <c r="O107" s="4">
        <v>224</v>
      </c>
      <c r="P107" s="4">
        <v>479</v>
      </c>
      <c r="Q107" s="4">
        <v>126</v>
      </c>
      <c r="R107" s="4">
        <v>0.6</v>
      </c>
      <c r="S107" s="4">
        <v>75</v>
      </c>
      <c r="T107" s="4">
        <v>1.7</v>
      </c>
      <c r="U107" s="4">
        <v>1.2</v>
      </c>
      <c r="V107" s="4">
        <v>1.9</v>
      </c>
    </row>
    <row r="108" spans="14:22">
      <c r="N108" s="4" t="s">
        <v>144</v>
      </c>
      <c r="O108" s="4">
        <v>234</v>
      </c>
      <c r="P108" s="4">
        <v>522</v>
      </c>
      <c r="Q108" s="4">
        <v>105</v>
      </c>
      <c r="R108" s="4">
        <v>0.5</v>
      </c>
      <c r="S108" s="4">
        <v>70</v>
      </c>
      <c r="T108" s="4">
        <v>1.4</v>
      </c>
      <c r="U108" s="4">
        <v>1.7</v>
      </c>
      <c r="V108" s="4">
        <v>1.7</v>
      </c>
    </row>
  </sheetData>
  <mergeCells count="6">
    <mergeCell ref="Z4:AA4"/>
    <mergeCell ref="F4:L4"/>
    <mergeCell ref="D74:AB74"/>
    <mergeCell ref="D75:AB75"/>
    <mergeCell ref="D77:AB77"/>
    <mergeCell ref="D72:AB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622" t="s">
        <v>190</v>
      </c>
      <c r="C2" s="622"/>
      <c r="D2" s="622"/>
      <c r="E2" s="622"/>
      <c r="F2" s="622"/>
      <c r="G2" s="622"/>
    </row>
    <row r="3" spans="2:8">
      <c r="B3" s="622" t="s">
        <v>189</v>
      </c>
      <c r="C3" s="622"/>
      <c r="D3" s="622"/>
      <c r="E3" s="622"/>
      <c r="F3" s="622"/>
      <c r="G3" s="622"/>
    </row>
    <row r="5" spans="2:8" ht="33.75">
      <c r="B5" s="90"/>
      <c r="C5" s="91" t="s">
        <v>130</v>
      </c>
      <c r="D5" s="90" t="s">
        <v>131</v>
      </c>
      <c r="E5" s="90" t="s">
        <v>132</v>
      </c>
      <c r="F5" s="92" t="s">
        <v>133</v>
      </c>
      <c r="G5" s="92" t="s">
        <v>134</v>
      </c>
      <c r="H5" s="92" t="s">
        <v>56</v>
      </c>
    </row>
    <row r="8" spans="2:8">
      <c r="B8" s="64">
        <v>2011</v>
      </c>
      <c r="C8" s="65" t="s">
        <v>135</v>
      </c>
      <c r="D8" s="66" t="s">
        <v>136</v>
      </c>
      <c r="E8" s="66">
        <v>74.252005180000012</v>
      </c>
      <c r="F8" s="66" t="s">
        <v>55</v>
      </c>
      <c r="G8" s="67" t="s">
        <v>55</v>
      </c>
      <c r="H8" s="67">
        <f>SUM(D8:G8)</f>
        <v>74.252005180000012</v>
      </c>
    </row>
    <row r="9" spans="2:8">
      <c r="B9" s="68"/>
      <c r="C9" s="69" t="s">
        <v>137</v>
      </c>
      <c r="D9" s="70">
        <v>5.07822101</v>
      </c>
      <c r="E9" s="70">
        <v>70.916692009999991</v>
      </c>
      <c r="F9" s="70">
        <v>5.4546779699999997</v>
      </c>
      <c r="G9" s="71" t="s">
        <v>55</v>
      </c>
      <c r="H9" s="71">
        <f t="shared" ref="H9:H61" si="0">SUM(D9:G9)</f>
        <v>81.44959098999999</v>
      </c>
    </row>
    <row r="10" spans="2:8">
      <c r="B10" s="72"/>
      <c r="C10" s="73" t="s">
        <v>138</v>
      </c>
      <c r="D10" s="74">
        <v>53.582341989999996</v>
      </c>
      <c r="E10" s="74">
        <v>0.95393199000000006</v>
      </c>
      <c r="F10" s="74">
        <v>65.223550990000007</v>
      </c>
      <c r="G10" s="75">
        <v>135.62538000999999</v>
      </c>
      <c r="H10" s="75">
        <f t="shared" si="0"/>
        <v>255.38520498</v>
      </c>
    </row>
    <row r="11" spans="2:8">
      <c r="B11" s="125"/>
      <c r="C11" s="123" t="s">
        <v>56</v>
      </c>
      <c r="D11" s="126">
        <f>SUM(D8:D10)</f>
        <v>58.660562999999996</v>
      </c>
      <c r="E11" s="126">
        <f t="shared" ref="E11:G11" si="1">SUM(E8:E10)</f>
        <v>146.12262917999999</v>
      </c>
      <c r="F11" s="126">
        <f t="shared" si="1"/>
        <v>70.678228960000013</v>
      </c>
      <c r="G11" s="126">
        <f t="shared" si="1"/>
        <v>135.62538000999999</v>
      </c>
      <c r="H11" s="126">
        <f t="shared" si="0"/>
        <v>411.08680114999993</v>
      </c>
    </row>
    <row r="12" spans="2:8">
      <c r="B12" s="64">
        <v>2012</v>
      </c>
      <c r="C12" s="65" t="s">
        <v>139</v>
      </c>
      <c r="D12" s="66">
        <v>62.824097009999996</v>
      </c>
      <c r="E12" s="66">
        <v>4.1418440200000006</v>
      </c>
      <c r="F12" s="66">
        <v>74.358613950000006</v>
      </c>
      <c r="G12" s="67">
        <v>81.362797069999985</v>
      </c>
      <c r="H12" s="67">
        <f t="shared" si="0"/>
        <v>222.68735205000002</v>
      </c>
    </row>
    <row r="13" spans="2:8">
      <c r="B13" s="68"/>
      <c r="C13" s="69" t="s">
        <v>140</v>
      </c>
      <c r="D13" s="70">
        <v>48.167363980000005</v>
      </c>
      <c r="E13" s="70">
        <v>0.10188</v>
      </c>
      <c r="F13" s="70">
        <v>60.340161020000004</v>
      </c>
      <c r="G13" s="71">
        <v>48.651877030000001</v>
      </c>
      <c r="H13" s="71">
        <f t="shared" si="0"/>
        <v>157.26128203000002</v>
      </c>
    </row>
    <row r="14" spans="2:8">
      <c r="B14" s="68"/>
      <c r="C14" s="69" t="s">
        <v>141</v>
      </c>
      <c r="D14" s="70">
        <v>9.1524989899999998</v>
      </c>
      <c r="E14" s="70">
        <v>0.37464199999999998</v>
      </c>
      <c r="F14" s="70">
        <v>9.9011580099999996</v>
      </c>
      <c r="G14" s="71">
        <v>63.045594969999996</v>
      </c>
      <c r="H14" s="71">
        <f t="shared" si="0"/>
        <v>82.473893969999992</v>
      </c>
    </row>
    <row r="15" spans="2:8">
      <c r="B15" s="68"/>
      <c r="C15" s="69" t="s">
        <v>142</v>
      </c>
      <c r="D15" s="70" t="s">
        <v>136</v>
      </c>
      <c r="E15" s="70">
        <v>0.65635500000000002</v>
      </c>
      <c r="F15" s="70" t="s">
        <v>55</v>
      </c>
      <c r="G15" s="71" t="s">
        <v>55</v>
      </c>
      <c r="H15" s="71">
        <f t="shared" si="0"/>
        <v>0.65635500000000002</v>
      </c>
    </row>
    <row r="16" spans="2:8">
      <c r="B16" s="68"/>
      <c r="C16" s="69" t="s">
        <v>143</v>
      </c>
      <c r="D16" s="70">
        <v>39.030414999999998</v>
      </c>
      <c r="E16" s="70">
        <v>1.0892379699999999</v>
      </c>
      <c r="F16" s="70">
        <v>49.080779019999994</v>
      </c>
      <c r="G16" s="71">
        <v>145.60501001</v>
      </c>
      <c r="H16" s="71">
        <f t="shared" si="0"/>
        <v>234.805442</v>
      </c>
    </row>
    <row r="17" spans="2:8">
      <c r="B17" s="68"/>
      <c r="C17" s="69" t="s">
        <v>144</v>
      </c>
      <c r="D17" s="70">
        <v>79.399479990000003</v>
      </c>
      <c r="E17" s="70">
        <v>0.66559897000000001</v>
      </c>
      <c r="F17" s="70">
        <v>102.48355596000002</v>
      </c>
      <c r="G17" s="71">
        <v>107.716645</v>
      </c>
      <c r="H17" s="71">
        <f t="shared" si="0"/>
        <v>290.26527992000001</v>
      </c>
    </row>
    <row r="18" spans="2:8">
      <c r="B18" s="68"/>
      <c r="C18" s="69" t="s">
        <v>145</v>
      </c>
      <c r="D18" s="70" t="s">
        <v>136</v>
      </c>
      <c r="E18" s="70">
        <v>0.35561801999999998</v>
      </c>
      <c r="F18" s="70">
        <v>0.39148200000000005</v>
      </c>
      <c r="G18" s="71" t="s">
        <v>55</v>
      </c>
      <c r="H18" s="71">
        <f t="shared" si="0"/>
        <v>0.74710001999999998</v>
      </c>
    </row>
    <row r="19" spans="2:8">
      <c r="B19" s="68"/>
      <c r="C19" s="69" t="s">
        <v>146</v>
      </c>
      <c r="D19" s="70">
        <v>18.247289000000002</v>
      </c>
      <c r="E19" s="70">
        <v>1.148998</v>
      </c>
      <c r="F19" s="70">
        <v>25.069594939999998</v>
      </c>
      <c r="G19" s="71" t="s">
        <v>55</v>
      </c>
      <c r="H19" s="71">
        <f t="shared" si="0"/>
        <v>44.465881940000003</v>
      </c>
    </row>
    <row r="20" spans="2:8">
      <c r="B20" s="68"/>
      <c r="C20" s="69" t="s">
        <v>147</v>
      </c>
      <c r="D20" s="70">
        <v>96.126011009999985</v>
      </c>
      <c r="E20" s="70">
        <v>1.207028</v>
      </c>
      <c r="F20" s="70">
        <v>124.00815412</v>
      </c>
      <c r="G20" s="71">
        <v>274.66685699999999</v>
      </c>
      <c r="H20" s="71">
        <f t="shared" si="0"/>
        <v>496.00805012999996</v>
      </c>
    </row>
    <row r="21" spans="2:8">
      <c r="B21" s="68"/>
      <c r="C21" s="69" t="s">
        <v>135</v>
      </c>
      <c r="D21" s="70" t="s">
        <v>136</v>
      </c>
      <c r="E21" s="70">
        <v>1.6384880000000002</v>
      </c>
      <c r="F21" s="70" t="s">
        <v>55</v>
      </c>
      <c r="G21" s="71" t="s">
        <v>55</v>
      </c>
      <c r="H21" s="71">
        <f t="shared" si="0"/>
        <v>1.6384880000000002</v>
      </c>
    </row>
    <row r="22" spans="2:8">
      <c r="B22" s="68"/>
      <c r="C22" s="69" t="s">
        <v>137</v>
      </c>
      <c r="D22" s="70">
        <v>37.156631010000005</v>
      </c>
      <c r="E22" s="70">
        <v>1.271609</v>
      </c>
      <c r="F22" s="70">
        <v>54.745559030000003</v>
      </c>
      <c r="G22" s="71" t="s">
        <v>55</v>
      </c>
      <c r="H22" s="71">
        <f t="shared" si="0"/>
        <v>93.173799040000006</v>
      </c>
    </row>
    <row r="23" spans="2:8">
      <c r="B23" s="72"/>
      <c r="C23" s="73" t="s">
        <v>148</v>
      </c>
      <c r="D23" s="74">
        <v>51.55153301</v>
      </c>
      <c r="E23" s="74">
        <v>5.9597000000000004E-2</v>
      </c>
      <c r="F23" s="74">
        <v>71.292634950000007</v>
      </c>
      <c r="G23" s="75">
        <v>220.61931699000002</v>
      </c>
      <c r="H23" s="75">
        <f t="shared" si="0"/>
        <v>343.52308195000001</v>
      </c>
    </row>
    <row r="24" spans="2:8">
      <c r="B24" s="125"/>
      <c r="C24" s="123" t="s">
        <v>56</v>
      </c>
      <c r="D24" s="126">
        <f>SUM(D12:D23)</f>
        <v>441.65531900000008</v>
      </c>
      <c r="E24" s="126">
        <f t="shared" ref="E24:G24" si="2">SUM(E12:E23)</f>
        <v>12.710895980000002</v>
      </c>
      <c r="F24" s="126">
        <f t="shared" si="2"/>
        <v>571.671693</v>
      </c>
      <c r="G24" s="126">
        <f t="shared" si="2"/>
        <v>941.66809807000004</v>
      </c>
      <c r="H24" s="126">
        <f t="shared" si="0"/>
        <v>1967.70600605</v>
      </c>
    </row>
    <row r="25" spans="2:8">
      <c r="B25" s="64">
        <v>2013</v>
      </c>
      <c r="C25" s="65" t="s">
        <v>139</v>
      </c>
      <c r="D25" s="66">
        <v>7.6820100000000004E-3</v>
      </c>
      <c r="E25" s="66">
        <v>1.6654300100000001</v>
      </c>
      <c r="F25" s="66">
        <v>0.67418499999999992</v>
      </c>
      <c r="G25" s="67">
        <v>0</v>
      </c>
      <c r="H25" s="67">
        <f t="shared" si="0"/>
        <v>2.3472970200000001</v>
      </c>
    </row>
    <row r="26" spans="2:8">
      <c r="B26" s="68"/>
      <c r="C26" s="69" t="s">
        <v>140</v>
      </c>
      <c r="D26" s="70">
        <v>21.660934000000001</v>
      </c>
      <c r="E26" s="70">
        <v>2.360214</v>
      </c>
      <c r="F26" s="70">
        <v>33.753632039999999</v>
      </c>
      <c r="G26" s="71">
        <v>5.4566549999999996</v>
      </c>
      <c r="H26" s="71">
        <f t="shared" si="0"/>
        <v>63.231435039999994</v>
      </c>
    </row>
    <row r="27" spans="2:8">
      <c r="B27" s="68"/>
      <c r="C27" s="69" t="s">
        <v>141</v>
      </c>
      <c r="D27" s="70">
        <v>65.725545979999993</v>
      </c>
      <c r="E27" s="70">
        <v>1.359478</v>
      </c>
      <c r="F27" s="70">
        <v>90.361466989999997</v>
      </c>
      <c r="G27" s="71">
        <v>293.31292001999998</v>
      </c>
      <c r="H27" s="71">
        <f t="shared" si="0"/>
        <v>450.75941098999999</v>
      </c>
    </row>
    <row r="28" spans="2:8">
      <c r="B28" s="68"/>
      <c r="C28" s="69" t="s">
        <v>121</v>
      </c>
      <c r="D28" s="70">
        <v>1.3670899599999999</v>
      </c>
      <c r="E28" s="70">
        <v>0.489813</v>
      </c>
      <c r="F28" s="70">
        <v>0.87217999999999996</v>
      </c>
      <c r="G28" s="71">
        <v>1.9000000000000001E-5</v>
      </c>
      <c r="H28" s="71">
        <f t="shared" si="0"/>
        <v>2.7291019599999999</v>
      </c>
    </row>
    <row r="29" spans="2:8">
      <c r="B29" s="68"/>
      <c r="C29" s="69" t="s">
        <v>143</v>
      </c>
      <c r="D29" s="70">
        <v>23.826887970000001</v>
      </c>
      <c r="E29" s="70">
        <v>0.68775702000000005</v>
      </c>
      <c r="F29" s="70">
        <v>34.449959069999998</v>
      </c>
      <c r="G29" s="71">
        <v>132.62300809000001</v>
      </c>
      <c r="H29" s="71">
        <f t="shared" si="0"/>
        <v>191.58761215000001</v>
      </c>
    </row>
    <row r="30" spans="2:8">
      <c r="B30" s="68"/>
      <c r="C30" s="69" t="s">
        <v>144</v>
      </c>
      <c r="D30" s="70">
        <v>73.42502300999999</v>
      </c>
      <c r="E30" s="70">
        <v>0.47390100000000002</v>
      </c>
      <c r="F30" s="70">
        <v>112.57678302000001</v>
      </c>
      <c r="G30" s="71">
        <v>20.224245</v>
      </c>
      <c r="H30" s="71">
        <f t="shared" si="0"/>
        <v>206.69995202999999</v>
      </c>
    </row>
    <row r="31" spans="2:8">
      <c r="B31" s="68"/>
      <c r="C31" s="69" t="s">
        <v>145</v>
      </c>
      <c r="D31" s="70">
        <v>0</v>
      </c>
      <c r="E31" s="70">
        <v>0.63022696999999994</v>
      </c>
      <c r="F31" s="70">
        <v>0.32477</v>
      </c>
      <c r="G31" s="71">
        <v>0</v>
      </c>
      <c r="H31" s="71">
        <f t="shared" si="0"/>
        <v>0.95499696999999995</v>
      </c>
    </row>
    <row r="32" spans="2:8">
      <c r="B32" s="68"/>
      <c r="C32" s="69" t="s">
        <v>149</v>
      </c>
      <c r="D32" s="70">
        <v>25.174167000000001</v>
      </c>
      <c r="E32" s="70">
        <v>0.69820694999999999</v>
      </c>
      <c r="F32" s="70">
        <v>45.54200307</v>
      </c>
      <c r="G32" s="71">
        <v>72.417529980000012</v>
      </c>
      <c r="H32" s="71">
        <f t="shared" si="0"/>
        <v>143.831907</v>
      </c>
    </row>
    <row r="33" spans="2:8">
      <c r="B33" s="68"/>
      <c r="C33" s="69" t="s">
        <v>150</v>
      </c>
      <c r="D33" s="70">
        <v>41.106206010000008</v>
      </c>
      <c r="E33" s="70">
        <v>0.65959699999999999</v>
      </c>
      <c r="F33" s="70">
        <v>60.56780002</v>
      </c>
      <c r="G33" s="71">
        <v>96.463214010000016</v>
      </c>
      <c r="H33" s="71">
        <f t="shared" si="0"/>
        <v>198.79681704000001</v>
      </c>
    </row>
    <row r="34" spans="2:8">
      <c r="B34" s="68"/>
      <c r="C34" s="69" t="s">
        <v>151</v>
      </c>
      <c r="D34" s="70">
        <v>3.9786000000000002E-2</v>
      </c>
      <c r="E34" s="70">
        <v>0.80451007999999991</v>
      </c>
      <c r="F34" s="70">
        <v>1.1600559499999998</v>
      </c>
      <c r="G34" s="71">
        <v>0.2</v>
      </c>
      <c r="H34" s="71">
        <f t="shared" si="0"/>
        <v>2.2043520299999999</v>
      </c>
    </row>
    <row r="35" spans="2:8">
      <c r="B35" s="68"/>
      <c r="C35" s="69" t="s">
        <v>137</v>
      </c>
      <c r="D35" s="70">
        <v>13.09331203</v>
      </c>
      <c r="E35" s="70">
        <v>0.6853490000000001</v>
      </c>
      <c r="F35" s="70">
        <v>20.488748059999999</v>
      </c>
      <c r="G35" s="71">
        <v>178.25462704</v>
      </c>
      <c r="H35" s="71">
        <f t="shared" si="0"/>
        <v>212.52203613</v>
      </c>
    </row>
    <row r="36" spans="2:8">
      <c r="B36" s="72"/>
      <c r="C36" s="73" t="s">
        <v>138</v>
      </c>
      <c r="D36" s="74">
        <v>71.55782400999999</v>
      </c>
      <c r="E36" s="74">
        <v>1.3957080000000002</v>
      </c>
      <c r="F36" s="74">
        <v>104.59380802</v>
      </c>
      <c r="G36" s="75">
        <v>10.52248393</v>
      </c>
      <c r="H36" s="75">
        <f t="shared" si="0"/>
        <v>188.06982395999998</v>
      </c>
    </row>
    <row r="37" spans="2:8">
      <c r="B37" s="125"/>
      <c r="C37" s="123" t="s">
        <v>56</v>
      </c>
      <c r="D37" s="126">
        <f>SUM(D25:D36)</f>
        <v>336.98445797999995</v>
      </c>
      <c r="E37" s="126">
        <f t="shared" ref="E37:G37" si="3">SUM(E25:E36)</f>
        <v>11.910191030000002</v>
      </c>
      <c r="F37" s="126">
        <f t="shared" si="3"/>
        <v>505.36539124000001</v>
      </c>
      <c r="G37" s="126">
        <f t="shared" si="3"/>
        <v>809.47470207000003</v>
      </c>
      <c r="H37" s="126">
        <f t="shared" si="0"/>
        <v>1663.7347423199999</v>
      </c>
    </row>
    <row r="38" spans="2:8">
      <c r="B38" s="64">
        <v>2014</v>
      </c>
      <c r="C38" s="65" t="s">
        <v>139</v>
      </c>
      <c r="D38" s="66" t="s">
        <v>55</v>
      </c>
      <c r="E38" s="66">
        <v>1.3267860900000001</v>
      </c>
      <c r="F38" s="66" t="s">
        <v>55</v>
      </c>
      <c r="G38" s="67" t="s">
        <v>55</v>
      </c>
      <c r="H38" s="67">
        <f t="shared" si="0"/>
        <v>1.3267860900000001</v>
      </c>
    </row>
    <row r="39" spans="2:8">
      <c r="B39" s="68"/>
      <c r="C39" s="69" t="s">
        <v>140</v>
      </c>
      <c r="D39" s="70">
        <v>10.899421019999998</v>
      </c>
      <c r="E39" s="70">
        <v>0.32034800000000002</v>
      </c>
      <c r="F39" s="70">
        <v>15.217180990000001</v>
      </c>
      <c r="G39" s="71">
        <v>55.58428601</v>
      </c>
      <c r="H39" s="71">
        <f t="shared" si="0"/>
        <v>82.021236020000003</v>
      </c>
    </row>
    <row r="40" spans="2:8">
      <c r="B40" s="68"/>
      <c r="C40" s="69" t="s">
        <v>141</v>
      </c>
      <c r="D40" s="70">
        <v>61.024490990000004</v>
      </c>
      <c r="E40" s="70">
        <v>0.82191999999999998</v>
      </c>
      <c r="F40" s="70">
        <v>98.17055302</v>
      </c>
      <c r="G40" s="71">
        <v>182.77540000999997</v>
      </c>
      <c r="H40" s="71">
        <f t="shared" si="0"/>
        <v>342.79236401999998</v>
      </c>
    </row>
    <row r="41" spans="2:8">
      <c r="B41" s="68"/>
      <c r="C41" s="69" t="s">
        <v>142</v>
      </c>
      <c r="D41" s="70">
        <v>3.6859999999999997E-2</v>
      </c>
      <c r="E41" s="70">
        <v>0.92506001000000004</v>
      </c>
      <c r="F41" s="70">
        <v>7.8101000000000004E-2</v>
      </c>
      <c r="G41" s="71">
        <v>3.8099999999999999E-4</v>
      </c>
      <c r="H41" s="71">
        <f t="shared" si="0"/>
        <v>1.04040201</v>
      </c>
    </row>
    <row r="42" spans="2:8">
      <c r="B42" s="68"/>
      <c r="C42" s="69" t="s">
        <v>143</v>
      </c>
      <c r="D42" s="70">
        <v>38.302218000000018</v>
      </c>
      <c r="E42" s="70">
        <v>42.345388</v>
      </c>
      <c r="F42" s="70">
        <v>54.057368050000008</v>
      </c>
      <c r="G42" s="71">
        <v>1.9800000000000002E-4</v>
      </c>
      <c r="H42" s="71">
        <f t="shared" si="0"/>
        <v>134.70517205000004</v>
      </c>
    </row>
    <row r="43" spans="2:8">
      <c r="B43" s="68"/>
      <c r="C43" s="69" t="s">
        <v>144</v>
      </c>
      <c r="D43" s="70">
        <v>64.771010009999998</v>
      </c>
      <c r="E43" s="70">
        <v>10.538568999999999</v>
      </c>
      <c r="F43" s="70">
        <v>88.058616010000009</v>
      </c>
      <c r="G43" s="71">
        <v>101.32263998000001</v>
      </c>
      <c r="H43" s="71">
        <f t="shared" si="0"/>
        <v>264.69083499999999</v>
      </c>
    </row>
    <row r="44" spans="2:8">
      <c r="B44" s="68"/>
      <c r="C44" s="69" t="s">
        <v>145</v>
      </c>
      <c r="D44" s="70" t="s">
        <v>55</v>
      </c>
      <c r="E44" s="70">
        <v>0.33582699999999999</v>
      </c>
      <c r="F44" s="70">
        <v>0.26256699999999999</v>
      </c>
      <c r="G44" s="71">
        <v>2.1699999999999999E-4</v>
      </c>
      <c r="H44" s="71">
        <f t="shared" si="0"/>
        <v>0.598611</v>
      </c>
    </row>
    <row r="45" spans="2:8">
      <c r="B45" s="68"/>
      <c r="C45" s="69" t="s">
        <v>146</v>
      </c>
      <c r="D45" s="70">
        <v>40.871275009999998</v>
      </c>
      <c r="E45" s="70">
        <v>11.906943</v>
      </c>
      <c r="F45" s="70">
        <v>46.515311079999996</v>
      </c>
      <c r="G45" s="71" t="s">
        <v>55</v>
      </c>
      <c r="H45" s="71">
        <f t="shared" si="0"/>
        <v>99.293529089999993</v>
      </c>
    </row>
    <row r="46" spans="2:8">
      <c r="B46" s="68"/>
      <c r="C46" s="69" t="s">
        <v>147</v>
      </c>
      <c r="D46" s="70">
        <v>45.749031000000002</v>
      </c>
      <c r="E46" s="70">
        <v>10.390864029999999</v>
      </c>
      <c r="F46" s="70">
        <v>76.482171969999996</v>
      </c>
      <c r="G46" s="71">
        <v>81.299084989999983</v>
      </c>
      <c r="H46" s="71">
        <f t="shared" si="0"/>
        <v>213.92115199</v>
      </c>
    </row>
    <row r="47" spans="2:8">
      <c r="B47" s="68"/>
      <c r="C47" s="69" t="s">
        <v>135</v>
      </c>
      <c r="D47" s="70" t="s">
        <v>55</v>
      </c>
      <c r="E47" s="70">
        <v>10.64740407</v>
      </c>
      <c r="F47" s="70">
        <v>0.13961199999999999</v>
      </c>
      <c r="G47" s="71">
        <v>1.9000000000000001E-5</v>
      </c>
      <c r="H47" s="71">
        <f t="shared" si="0"/>
        <v>10.78703507</v>
      </c>
    </row>
    <row r="48" spans="2:8">
      <c r="B48" s="68"/>
      <c r="C48" s="69" t="s">
        <v>137</v>
      </c>
      <c r="D48" s="70">
        <v>6.2949449999999993</v>
      </c>
      <c r="E48" s="70">
        <v>10.467304</v>
      </c>
      <c r="F48" s="70">
        <v>11.64411799</v>
      </c>
      <c r="G48" s="71">
        <v>31.104816010000004</v>
      </c>
      <c r="H48" s="71">
        <f t="shared" si="0"/>
        <v>59.511183000000003</v>
      </c>
    </row>
    <row r="49" spans="2:9">
      <c r="B49" s="72"/>
      <c r="C49" s="73" t="s">
        <v>148</v>
      </c>
      <c r="D49" s="74">
        <v>104.50301395999999</v>
      </c>
      <c r="E49" s="74">
        <v>20.614069000000001</v>
      </c>
      <c r="F49" s="74">
        <v>138.34492804000004</v>
      </c>
      <c r="G49" s="75">
        <v>83.019745959999995</v>
      </c>
      <c r="H49" s="75">
        <f t="shared" si="0"/>
        <v>346.48175695999998</v>
      </c>
    </row>
    <row r="50" spans="2:9">
      <c r="B50" s="125"/>
      <c r="C50" s="123" t="s">
        <v>56</v>
      </c>
      <c r="D50" s="126">
        <f>SUM(D38:D49)</f>
        <v>372.45226499</v>
      </c>
      <c r="E50" s="126">
        <f t="shared" ref="E50:G50" si="4">SUM(E38:E49)</f>
        <v>120.64048220000002</v>
      </c>
      <c r="F50" s="126">
        <f t="shared" si="4"/>
        <v>528.97052714999995</v>
      </c>
      <c r="G50" s="126">
        <f t="shared" si="4"/>
        <v>535.10678796000002</v>
      </c>
      <c r="H50" s="126">
        <f t="shared" si="0"/>
        <v>1557.1700622999999</v>
      </c>
    </row>
    <row r="51" spans="2:9">
      <c r="B51" s="64">
        <v>2015</v>
      </c>
      <c r="C51" s="65" t="s">
        <v>139</v>
      </c>
      <c r="D51" s="66" t="s">
        <v>55</v>
      </c>
      <c r="E51" s="66">
        <v>6.7580000000000001E-3</v>
      </c>
      <c r="F51" s="66">
        <v>4.6379999999999998E-3</v>
      </c>
      <c r="G51" s="67" t="s">
        <v>55</v>
      </c>
      <c r="H51" s="67">
        <f t="shared" si="0"/>
        <v>1.1396E-2</v>
      </c>
    </row>
    <row r="52" spans="2:9">
      <c r="B52" s="68"/>
      <c r="C52" s="69" t="s">
        <v>140</v>
      </c>
      <c r="D52" s="70">
        <v>21.104106980000001</v>
      </c>
      <c r="E52" s="70">
        <v>20.560317009999999</v>
      </c>
      <c r="F52" s="70">
        <v>27.443180969999997</v>
      </c>
      <c r="G52" s="71">
        <v>70.524554000000009</v>
      </c>
      <c r="H52" s="71">
        <f t="shared" si="0"/>
        <v>139.63215896000003</v>
      </c>
    </row>
    <row r="53" spans="2:9">
      <c r="B53" s="68"/>
      <c r="C53" s="69" t="s">
        <v>141</v>
      </c>
      <c r="D53" s="70">
        <v>39.545321969999996</v>
      </c>
      <c r="E53" s="70">
        <v>11.567159999999999</v>
      </c>
      <c r="F53" s="70">
        <v>68.441786059999998</v>
      </c>
      <c r="G53" s="71">
        <v>73.175221010000001</v>
      </c>
      <c r="H53" s="71">
        <f t="shared" si="0"/>
        <v>192.72948904</v>
      </c>
      <c r="I53" s="63"/>
    </row>
    <row r="54" spans="2:9">
      <c r="B54" s="68"/>
      <c r="C54" s="69" t="s">
        <v>142</v>
      </c>
      <c r="D54" s="70" t="s">
        <v>55</v>
      </c>
      <c r="E54" s="70">
        <v>16.368392979999999</v>
      </c>
      <c r="F54" s="70" t="s">
        <v>55</v>
      </c>
      <c r="G54" s="71">
        <v>2.0000000000000002E-5</v>
      </c>
      <c r="H54" s="71">
        <f t="shared" si="0"/>
        <v>16.368412979999999</v>
      </c>
      <c r="I54" s="63"/>
    </row>
    <row r="55" spans="2:9">
      <c r="B55" s="68"/>
      <c r="C55" s="69" t="s">
        <v>143</v>
      </c>
      <c r="D55" s="70">
        <v>17.089969980000003</v>
      </c>
      <c r="E55" s="70">
        <v>17.583893009999997</v>
      </c>
      <c r="F55" s="70">
        <v>16.96176904</v>
      </c>
      <c r="G55" s="71">
        <v>48.619993999999998</v>
      </c>
      <c r="H55" s="71">
        <f t="shared" si="0"/>
        <v>100.25562603</v>
      </c>
      <c r="I55" s="63"/>
    </row>
    <row r="56" spans="2:9">
      <c r="B56" s="68"/>
      <c r="C56" s="69" t="s">
        <v>144</v>
      </c>
      <c r="D56" s="70">
        <v>32.906866999999998</v>
      </c>
      <c r="E56" s="70">
        <v>19.527011039999998</v>
      </c>
      <c r="F56" s="70">
        <v>63.153355050000002</v>
      </c>
      <c r="G56" s="71">
        <v>1.2717000000000001E-2</v>
      </c>
      <c r="H56" s="71">
        <f t="shared" si="0"/>
        <v>115.59995008999999</v>
      </c>
      <c r="I56" s="63"/>
    </row>
    <row r="57" spans="2:9">
      <c r="B57" s="68"/>
      <c r="C57" s="69" t="s">
        <v>145</v>
      </c>
      <c r="D57" s="70">
        <v>4.5823999999999997E-2</v>
      </c>
      <c r="E57" s="70">
        <v>21.45757699</v>
      </c>
      <c r="F57" s="70">
        <v>0.34621499999999999</v>
      </c>
      <c r="G57" s="71">
        <v>5.2659999999999998E-3</v>
      </c>
      <c r="H57" s="71">
        <f t="shared" si="0"/>
        <v>21.854881989999999</v>
      </c>
      <c r="I57" s="63"/>
    </row>
    <row r="58" spans="2:9">
      <c r="B58" s="68"/>
      <c r="C58" s="69" t="s">
        <v>149</v>
      </c>
      <c r="D58" s="70">
        <v>22.478963090000001</v>
      </c>
      <c r="E58" s="70">
        <v>17.745928980000002</v>
      </c>
      <c r="F58" s="70">
        <v>24.046518980000002</v>
      </c>
      <c r="G58" s="71">
        <v>28.710903979999998</v>
      </c>
      <c r="H58" s="71">
        <f t="shared" si="0"/>
        <v>92.982315030000009</v>
      </c>
      <c r="I58" s="63"/>
    </row>
    <row r="59" spans="2:9">
      <c r="B59" s="68"/>
      <c r="C59" s="69" t="s">
        <v>156</v>
      </c>
      <c r="D59" s="70">
        <v>34.952205970000001</v>
      </c>
      <c r="E59" s="70">
        <v>25.846466009999997</v>
      </c>
      <c r="F59" s="70">
        <v>69.470865990000007</v>
      </c>
      <c r="G59" s="71">
        <v>63.415780930000004</v>
      </c>
      <c r="H59" s="71">
        <f t="shared" si="0"/>
        <v>193.6853189</v>
      </c>
      <c r="I59" s="63"/>
    </row>
    <row r="60" spans="2:9">
      <c r="B60" s="68"/>
      <c r="C60" s="69" t="s">
        <v>151</v>
      </c>
      <c r="D60" s="70">
        <v>0.65587099000000004</v>
      </c>
      <c r="E60" s="70">
        <v>8.1258590000000002</v>
      </c>
      <c r="F60" s="70">
        <v>0.90228700000000006</v>
      </c>
      <c r="G60" s="71" t="s">
        <v>55</v>
      </c>
      <c r="H60" s="71">
        <f t="shared" si="0"/>
        <v>9.6840169899999999</v>
      </c>
      <c r="I60" s="63"/>
    </row>
    <row r="61" spans="2:9">
      <c r="B61" s="68"/>
      <c r="C61" s="69" t="s">
        <v>137</v>
      </c>
      <c r="D61" s="70">
        <v>3.9933909999999999</v>
      </c>
      <c r="E61" s="70">
        <v>24.51756</v>
      </c>
      <c r="F61" s="70">
        <v>22.891978910000002</v>
      </c>
      <c r="G61" s="71">
        <v>13.276207990000001</v>
      </c>
      <c r="H61" s="71">
        <f t="shared" si="0"/>
        <v>64.679137900000001</v>
      </c>
      <c r="I61" s="63"/>
    </row>
    <row r="62" spans="2:9">
      <c r="B62" s="72"/>
      <c r="C62" s="73" t="s">
        <v>148</v>
      </c>
      <c r="D62" s="74">
        <v>35.403344019999999</v>
      </c>
      <c r="E62" s="74">
        <v>15.398918</v>
      </c>
      <c r="F62" s="74">
        <v>58.496908980000008</v>
      </c>
      <c r="G62" s="75">
        <v>46.422501979999993</v>
      </c>
      <c r="H62" s="75">
        <f>SUM(D62:G62)</f>
        <v>155.72167297999999</v>
      </c>
      <c r="I62" s="63"/>
    </row>
    <row r="63" spans="2:9">
      <c r="B63" s="122"/>
      <c r="C63" s="123" t="s">
        <v>56</v>
      </c>
      <c r="D63" s="124">
        <f>SUM(D51:D62)</f>
        <v>208.17586499999999</v>
      </c>
      <c r="E63" s="124">
        <f t="shared" ref="E63:G63" si="5">SUM(E51:E62)</f>
        <v>198.70584102000001</v>
      </c>
      <c r="F63" s="124">
        <f t="shared" si="5"/>
        <v>352.15950397999995</v>
      </c>
      <c r="G63" s="124">
        <f t="shared" si="5"/>
        <v>344.16316688999996</v>
      </c>
      <c r="H63" s="124">
        <f>SUM(H51:H62)</f>
        <v>1103.20437689</v>
      </c>
    </row>
    <row r="64" spans="2:9">
      <c r="B64" s="64">
        <v>2016</v>
      </c>
      <c r="C64" s="65" t="s">
        <v>139</v>
      </c>
      <c r="D64" s="66">
        <v>1.376401E-2</v>
      </c>
      <c r="E64" s="66">
        <v>14.001267029999999</v>
      </c>
      <c r="F64" s="66">
        <v>1.0660019999999999</v>
      </c>
      <c r="G64" s="67">
        <v>4.2499999999999998E-4</v>
      </c>
      <c r="H64" s="71">
        <f t="shared" ref="H64:H67" si="6">SUM(D64:G64)</f>
        <v>15.081458039999998</v>
      </c>
    </row>
    <row r="65" spans="2:8">
      <c r="B65" s="68"/>
      <c r="C65" s="69" t="s">
        <v>140</v>
      </c>
      <c r="D65" s="70">
        <v>5.1839040400000007</v>
      </c>
      <c r="E65" s="70">
        <v>1.8508910000000001</v>
      </c>
      <c r="F65" s="70">
        <v>27.817612949999997</v>
      </c>
      <c r="G65" s="71">
        <v>5.931448969999999</v>
      </c>
      <c r="H65" s="71">
        <f t="shared" si="6"/>
        <v>40.783856959999994</v>
      </c>
    </row>
    <row r="66" spans="2:8">
      <c r="B66" s="68"/>
      <c r="C66" s="69" t="s">
        <v>141</v>
      </c>
      <c r="D66" s="70">
        <v>29.740412020000001</v>
      </c>
      <c r="E66" s="70">
        <v>12.69303</v>
      </c>
      <c r="F66" s="70">
        <v>67.868325979999995</v>
      </c>
      <c r="G66" s="71">
        <v>54.457932</v>
      </c>
      <c r="H66" s="71">
        <f t="shared" si="6"/>
        <v>164.75970000000001</v>
      </c>
    </row>
    <row r="67" spans="2:8">
      <c r="B67" s="68"/>
      <c r="C67" s="69" t="s">
        <v>142</v>
      </c>
      <c r="D67" s="70" t="s">
        <v>55</v>
      </c>
      <c r="E67" s="70">
        <v>6.7270079800000007</v>
      </c>
      <c r="F67" s="70">
        <v>0.33634199999999997</v>
      </c>
      <c r="G67" s="71" t="s">
        <v>55</v>
      </c>
      <c r="H67" s="71">
        <f t="shared" si="6"/>
        <v>7.0633499800000008</v>
      </c>
    </row>
    <row r="68" spans="2:8">
      <c r="B68" s="68"/>
      <c r="C68" s="69" t="s">
        <v>143</v>
      </c>
      <c r="D68" s="70">
        <v>14.202285009999999</v>
      </c>
      <c r="E68" s="70">
        <v>17.326237039999999</v>
      </c>
      <c r="F68" s="70">
        <v>35.276917049999994</v>
      </c>
      <c r="G68" s="71">
        <v>8.4021020000000011</v>
      </c>
      <c r="H68" s="71">
        <f t="shared" ref="H68:H73" si="7">SUM(D68:G68)</f>
        <v>75.2075411</v>
      </c>
    </row>
    <row r="69" spans="2:8" ht="13.9" customHeight="1">
      <c r="B69" s="68"/>
      <c r="C69" s="69" t="s">
        <v>144</v>
      </c>
      <c r="D69" s="70">
        <v>34.191086000000006</v>
      </c>
      <c r="E69" s="70">
        <v>16.941938990000004</v>
      </c>
      <c r="F69" s="70">
        <v>70.099692960000013</v>
      </c>
      <c r="G69" s="71">
        <v>4.0374099999999995</v>
      </c>
      <c r="H69" s="71">
        <f t="shared" si="7"/>
        <v>125.27012795000002</v>
      </c>
    </row>
    <row r="70" spans="2:8">
      <c r="B70" s="68"/>
      <c r="C70" s="69" t="s">
        <v>145</v>
      </c>
      <c r="D70" s="70" t="s">
        <v>55</v>
      </c>
      <c r="E70" s="70">
        <v>8.5411700499999998</v>
      </c>
      <c r="F70" s="70" t="s">
        <v>55</v>
      </c>
      <c r="G70" s="71">
        <v>2.0000000000000002E-5</v>
      </c>
      <c r="H70" s="71">
        <f t="shared" si="7"/>
        <v>8.5411900499999991</v>
      </c>
    </row>
    <row r="71" spans="2:8">
      <c r="B71" s="68"/>
      <c r="C71" s="69" t="s">
        <v>149</v>
      </c>
      <c r="D71" s="70">
        <v>29.751061050000001</v>
      </c>
      <c r="E71" s="70">
        <v>19.108841000000002</v>
      </c>
      <c r="F71" s="70">
        <v>46.702360999999996</v>
      </c>
      <c r="G71" s="71">
        <v>6.2599240199999997</v>
      </c>
      <c r="H71" s="71">
        <f t="shared" si="7"/>
        <v>101.82218707</v>
      </c>
    </row>
    <row r="72" spans="2:8" s="128" customFormat="1">
      <c r="B72" s="68"/>
      <c r="C72" s="69" t="s">
        <v>165</v>
      </c>
      <c r="D72" s="70">
        <v>34.012697000000003</v>
      </c>
      <c r="E72" s="70">
        <v>40.359092960000005</v>
      </c>
      <c r="F72" s="70">
        <v>110.10975304000002</v>
      </c>
      <c r="G72" s="71">
        <v>6.5678010000000002</v>
      </c>
      <c r="H72" s="71">
        <f t="shared" si="7"/>
        <v>191.04934400000002</v>
      </c>
    </row>
    <row r="73" spans="2:8" s="127" customFormat="1">
      <c r="B73" s="68"/>
      <c r="C73" s="69" t="s">
        <v>151</v>
      </c>
      <c r="D73" s="70" t="s">
        <v>55</v>
      </c>
      <c r="E73" s="70">
        <v>18.577441060000002</v>
      </c>
      <c r="F73" s="70">
        <v>0.412051</v>
      </c>
      <c r="G73" s="71" t="s">
        <v>55</v>
      </c>
      <c r="H73" s="71">
        <f t="shared" si="7"/>
        <v>18.989492060000003</v>
      </c>
    </row>
    <row r="74" spans="2:8" s="129" customFormat="1">
      <c r="B74" s="68"/>
      <c r="C74" s="69" t="s">
        <v>137</v>
      </c>
      <c r="D74" s="70">
        <v>22.671478</v>
      </c>
      <c r="E74" s="70">
        <v>16.640420979999998</v>
      </c>
      <c r="F74" s="70">
        <v>43.419377040000001</v>
      </c>
      <c r="G74" s="71">
        <v>4.0992090000000001</v>
      </c>
      <c r="H74" s="71">
        <f t="shared" ref="H74:H75" si="8">SUM(D74:G74)</f>
        <v>86.830485019999998</v>
      </c>
    </row>
    <row r="75" spans="2:8" s="129" customFormat="1">
      <c r="B75" s="68"/>
      <c r="C75" s="69" t="s">
        <v>148</v>
      </c>
      <c r="D75" s="70">
        <v>66.662418029999998</v>
      </c>
      <c r="E75" s="70">
        <v>32.99460697</v>
      </c>
      <c r="F75" s="70">
        <v>116.46721398999999</v>
      </c>
      <c r="G75" s="71">
        <v>11.746722999999999</v>
      </c>
      <c r="H75" s="71">
        <f t="shared" si="8"/>
        <v>227.87096198999998</v>
      </c>
    </row>
    <row r="76" spans="2:8">
      <c r="B76" s="119"/>
      <c r="C76" s="120" t="s">
        <v>56</v>
      </c>
      <c r="D76" s="121">
        <f>SUM(D64:D75)</f>
        <v>236.42910516000001</v>
      </c>
      <c r="E76" s="121">
        <f>SUM(E64:E75)</f>
        <v>205.76194506000002</v>
      </c>
      <c r="F76" s="121">
        <f>SUM(F64:F75)</f>
        <v>519.57564901000001</v>
      </c>
      <c r="G76" s="121">
        <f>SUM(G64:G75)</f>
        <v>101.50299499</v>
      </c>
      <c r="H76" s="121">
        <f>SUM(H64:H75)</f>
        <v>1063.26969422</v>
      </c>
    </row>
    <row r="77" spans="2:8">
      <c r="B77" s="64">
        <v>2017</v>
      </c>
      <c r="C77" s="65" t="s">
        <v>139</v>
      </c>
      <c r="D77" s="66" t="s">
        <v>55</v>
      </c>
      <c r="E77" s="66">
        <v>23.579535010000001</v>
      </c>
      <c r="F77" s="66">
        <v>0.10778700000000001</v>
      </c>
      <c r="G77" s="67" t="s">
        <v>55</v>
      </c>
      <c r="H77" s="71">
        <f t="shared" ref="H77:H84" si="9">SUM(D77:G77)</f>
        <v>23.687322009999999</v>
      </c>
    </row>
    <row r="78" spans="2:8" s="129" customFormat="1">
      <c r="B78" s="68"/>
      <c r="C78" s="69" t="s">
        <v>140</v>
      </c>
      <c r="D78" s="70">
        <v>23.927438019999997</v>
      </c>
      <c r="E78" s="70">
        <v>14.150867060000001</v>
      </c>
      <c r="F78" s="70">
        <v>36.297165070000005</v>
      </c>
      <c r="G78" s="71">
        <v>3.716189</v>
      </c>
      <c r="H78" s="71">
        <f t="shared" si="9"/>
        <v>78.091659150000012</v>
      </c>
    </row>
    <row r="79" spans="2:8" s="129" customFormat="1">
      <c r="B79" s="68"/>
      <c r="C79" s="69" t="s">
        <v>141</v>
      </c>
      <c r="D79" s="70">
        <v>103.44074098</v>
      </c>
      <c r="E79" s="70">
        <v>19.484278009999997</v>
      </c>
      <c r="F79" s="70">
        <v>142.27080000999999</v>
      </c>
      <c r="G79" s="71">
        <v>11.723566999999999</v>
      </c>
      <c r="H79" s="71">
        <f t="shared" si="9"/>
        <v>276.91938599999997</v>
      </c>
    </row>
    <row r="80" spans="2:8" s="129" customFormat="1">
      <c r="B80" s="68"/>
      <c r="C80" s="69" t="s">
        <v>142</v>
      </c>
      <c r="D80" s="70" t="s">
        <v>55</v>
      </c>
      <c r="E80" s="70">
        <v>19.206987939999998</v>
      </c>
      <c r="F80" s="70">
        <v>5.8699999999999996E-4</v>
      </c>
      <c r="G80" s="71">
        <v>2.1000000000000002E-5</v>
      </c>
      <c r="H80" s="71">
        <f t="shared" si="9"/>
        <v>19.207595939999997</v>
      </c>
    </row>
    <row r="81" spans="2:9" s="129" customFormat="1">
      <c r="B81" s="68"/>
      <c r="C81" s="69" t="s">
        <v>143</v>
      </c>
      <c r="D81" s="70">
        <v>72.041577029999999</v>
      </c>
      <c r="E81" s="70">
        <v>22.194449049999996</v>
      </c>
      <c r="F81" s="70">
        <v>75.500301989999997</v>
      </c>
      <c r="G81" s="71">
        <v>3.9121709999999998</v>
      </c>
      <c r="H81" s="71">
        <f t="shared" si="9"/>
        <v>173.64849906999999</v>
      </c>
    </row>
    <row r="82" spans="2:9" s="129" customFormat="1" ht="13.9" customHeight="1">
      <c r="B82" s="68"/>
      <c r="C82" s="69" t="s">
        <v>144</v>
      </c>
      <c r="D82" s="70">
        <v>101.02857698</v>
      </c>
      <c r="E82" s="70">
        <v>7.7686800099999997</v>
      </c>
      <c r="F82" s="70">
        <v>135.75231900999998</v>
      </c>
      <c r="G82" s="71">
        <v>14.114968000000001</v>
      </c>
      <c r="H82" s="71">
        <f t="shared" si="9"/>
        <v>258.66454399999998</v>
      </c>
    </row>
    <row r="83" spans="2:9" s="129" customFormat="1">
      <c r="B83" s="68"/>
      <c r="C83" s="69" t="s">
        <v>145</v>
      </c>
      <c r="D83" s="70" t="s">
        <v>55</v>
      </c>
      <c r="E83" s="70">
        <v>35.725807950000004</v>
      </c>
      <c r="F83" s="70">
        <v>0.118573</v>
      </c>
      <c r="G83" s="71" t="s">
        <v>55</v>
      </c>
      <c r="H83" s="71">
        <f t="shared" si="9"/>
        <v>35.844380950000001</v>
      </c>
    </row>
    <row r="84" spans="2:9" s="129" customFormat="1">
      <c r="B84" s="68"/>
      <c r="C84" s="69" t="s">
        <v>149</v>
      </c>
      <c r="D84" s="70">
        <v>54.845904000000004</v>
      </c>
      <c r="E84" s="70">
        <v>17.303361020000001</v>
      </c>
      <c r="F84" s="70">
        <v>68.335785999999999</v>
      </c>
      <c r="G84" s="71" t="s">
        <v>55</v>
      </c>
      <c r="H84" s="71">
        <f t="shared" si="9"/>
        <v>140.48505102000001</v>
      </c>
    </row>
    <row r="85" spans="2:9" s="129" customFormat="1">
      <c r="B85" s="68"/>
      <c r="C85" s="69" t="s">
        <v>165</v>
      </c>
      <c r="D85" s="70"/>
      <c r="E85" s="70"/>
      <c r="F85" s="70"/>
      <c r="G85" s="71"/>
      <c r="H85" s="71"/>
    </row>
    <row r="86" spans="2:9" s="129" customFormat="1">
      <c r="B86" s="68"/>
      <c r="C86" s="69" t="s">
        <v>151</v>
      </c>
      <c r="D86" s="70"/>
      <c r="E86" s="70"/>
      <c r="F86" s="70"/>
      <c r="G86" s="71"/>
      <c r="H86" s="71"/>
    </row>
    <row r="87" spans="2:9" s="129" customFormat="1">
      <c r="B87" s="68"/>
      <c r="C87" s="69" t="s">
        <v>137</v>
      </c>
      <c r="D87" s="70"/>
      <c r="E87" s="70"/>
      <c r="F87" s="70"/>
      <c r="G87" s="71"/>
      <c r="H87" s="71"/>
    </row>
    <row r="88" spans="2:9" s="129" customFormat="1">
      <c r="B88" s="68"/>
      <c r="C88" s="69" t="s">
        <v>148</v>
      </c>
      <c r="D88" s="70"/>
      <c r="E88" s="70"/>
      <c r="F88" s="70"/>
      <c r="G88" s="71"/>
      <c r="H88" s="71"/>
    </row>
    <row r="89" spans="2:9" s="129" customFormat="1">
      <c r="B89" s="119"/>
      <c r="C89" s="120" t="s">
        <v>56</v>
      </c>
      <c r="D89" s="121">
        <f>SUM(D77:D88)</f>
        <v>355.28423700999997</v>
      </c>
      <c r="E89" s="121">
        <f>SUM(E77:E88)</f>
        <v>159.41396605</v>
      </c>
      <c r="F89" s="121">
        <f>SUM(F77:F88)</f>
        <v>458.38331907999998</v>
      </c>
      <c r="G89" s="121">
        <f>SUM(G77:G88)</f>
        <v>33.466915999999998</v>
      </c>
      <c r="H89" s="121">
        <f>SUM(H77:H88)</f>
        <v>1006.5484381399999</v>
      </c>
    </row>
    <row r="90" spans="2:9" ht="15.75" thickBot="1"/>
    <row r="91" spans="2:9" ht="15.75" thickBot="1">
      <c r="B91" s="116" t="s">
        <v>153</v>
      </c>
      <c r="C91" s="117"/>
      <c r="D91" s="118">
        <f>D11+D24+D37+D50+D63+D76+D89</f>
        <v>2009.64181214</v>
      </c>
      <c r="E91" s="118">
        <f>E11+E24+E37+E50+E63+E76+E89</f>
        <v>855.26595052000005</v>
      </c>
      <c r="F91" s="118">
        <f>F11+F24+F37+F50+F63+F76+F89</f>
        <v>3006.8043124199999</v>
      </c>
      <c r="G91" s="118">
        <f>G11+G24+G37+G50+G63+G76+G89</f>
        <v>2901.00804599</v>
      </c>
      <c r="H91" s="118">
        <f>H11+H24+H37+H50+H63+H76+H89</f>
        <v>8772.7201210700005</v>
      </c>
    </row>
    <row r="92" spans="2:9">
      <c r="C92" s="69"/>
      <c r="D92" s="70"/>
      <c r="E92" s="70"/>
      <c r="F92" s="70"/>
      <c r="G92" s="70"/>
      <c r="H92" s="70"/>
    </row>
    <row r="94" spans="2:9">
      <c r="B94" s="78" t="s">
        <v>152</v>
      </c>
      <c r="C94" s="77"/>
      <c r="D94" s="76"/>
      <c r="E94" s="76"/>
      <c r="F94" s="76"/>
      <c r="G94" s="76"/>
      <c r="H94" s="76"/>
      <c r="I94" s="63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20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21" t="s">
        <v>63</v>
      </c>
      <c r="B1" s="4"/>
    </row>
    <row r="2" spans="1:12">
      <c r="A2" s="22"/>
      <c r="B2" s="4"/>
    </row>
    <row r="3" spans="1:12" ht="15">
      <c r="A3" s="21" t="s">
        <v>85</v>
      </c>
      <c r="B3" s="4"/>
    </row>
    <row r="4" spans="1:12" s="29" customFormat="1" ht="15">
      <c r="A4" s="40" t="s">
        <v>64</v>
      </c>
      <c r="C4" s="37"/>
      <c r="D4" s="37"/>
      <c r="E4" s="37"/>
      <c r="F4" s="33"/>
    </row>
    <row r="5" spans="1:12">
      <c r="A5" s="22"/>
      <c r="B5" s="22"/>
      <c r="C5" s="22"/>
      <c r="D5" s="26"/>
      <c r="E5" s="26"/>
      <c r="F5" s="23"/>
    </row>
    <row r="6" spans="1:12">
      <c r="A6" s="20" t="s">
        <v>83</v>
      </c>
      <c r="B6" s="4"/>
    </row>
    <row r="7" spans="1:12" s="27" customFormat="1">
      <c r="A7" s="31" t="s">
        <v>84</v>
      </c>
      <c r="C7" s="32"/>
      <c r="D7" s="32"/>
      <c r="E7" s="32"/>
      <c r="F7" s="24"/>
    </row>
    <row r="8" spans="1:12">
      <c r="B8" s="4"/>
    </row>
    <row r="9" spans="1:12">
      <c r="A9" s="39"/>
      <c r="B9" s="39"/>
      <c r="C9" s="39"/>
      <c r="D9" s="39"/>
      <c r="E9" s="39"/>
      <c r="F9" s="39"/>
    </row>
    <row r="10" spans="1:12">
      <c r="A10" s="39"/>
      <c r="B10" s="39"/>
      <c r="C10" s="39"/>
      <c r="D10" s="39"/>
      <c r="E10" s="39"/>
      <c r="F10" s="39"/>
    </row>
    <row r="11" spans="1:12" s="28" customFormat="1">
      <c r="A11" s="39"/>
      <c r="B11" s="39"/>
      <c r="C11" s="39"/>
      <c r="D11" s="39"/>
      <c r="E11" s="39"/>
      <c r="F11" s="39"/>
    </row>
    <row r="12" spans="1:12" s="19" customFormat="1">
      <c r="A12" s="39"/>
      <c r="B12" s="39"/>
      <c r="C12" s="39"/>
      <c r="D12" s="39"/>
      <c r="E12" s="39"/>
      <c r="F12" s="39"/>
    </row>
    <row r="13" spans="1:12" ht="12.75" thickBot="1">
      <c r="A13" s="39"/>
      <c r="B13" s="39"/>
      <c r="C13" s="39"/>
      <c r="D13" s="39"/>
      <c r="E13" s="39"/>
      <c r="F13" s="4"/>
    </row>
    <row r="14" spans="1:12" ht="12.75" thickBot="1">
      <c r="B14" s="623" t="s">
        <v>54</v>
      </c>
      <c r="C14" s="623"/>
      <c r="D14" s="623"/>
      <c r="E14" s="623"/>
      <c r="F14" s="623"/>
      <c r="G14" s="623"/>
      <c r="H14" s="623"/>
      <c r="I14" s="623"/>
      <c r="J14" s="623"/>
      <c r="K14" s="623"/>
      <c r="L14" s="44">
        <v>2014</v>
      </c>
    </row>
    <row r="15" spans="1:12">
      <c r="A15" s="11" t="s">
        <v>66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67</v>
      </c>
    </row>
    <row r="16" spans="1:12">
      <c r="A16" s="41" t="s">
        <v>68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8">
        <v>5604.437890047554</v>
      </c>
    </row>
    <row r="17" spans="1:12">
      <c r="A17" s="41" t="s">
        <v>69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8">
        <v>4221.7054745731493</v>
      </c>
    </row>
    <row r="18" spans="1:12">
      <c r="A18" s="41" t="s">
        <v>70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8">
        <v>3932.3510261539277</v>
      </c>
    </row>
    <row r="19" spans="1:12">
      <c r="A19" s="41" t="s">
        <v>71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8">
        <v>3163.4254700834599</v>
      </c>
    </row>
    <row r="20" spans="1:12">
      <c r="A20" s="41" t="s">
        <v>72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8">
        <v>3065.6903698802112</v>
      </c>
    </row>
    <row r="21" spans="1:12">
      <c r="A21" s="41" t="s">
        <v>73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8">
        <v>797.82925658257011</v>
      </c>
    </row>
    <row r="22" spans="1:12">
      <c r="A22" s="41" t="s">
        <v>74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8">
        <v>679.67954870220171</v>
      </c>
    </row>
    <row r="23" spans="1:12">
      <c r="A23" s="41" t="s">
        <v>75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8">
        <v>674.21752252396402</v>
      </c>
    </row>
    <row r="24" spans="1:12">
      <c r="A24" s="41" t="s">
        <v>76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8">
        <v>360.06981334605672</v>
      </c>
    </row>
    <row r="25" spans="1:12">
      <c r="A25" s="41" t="s">
        <v>77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8">
        <v>344.04136843279014</v>
      </c>
    </row>
    <row r="26" spans="1:12">
      <c r="A26" s="41" t="s">
        <v>78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8">
        <v>163.01441792799861</v>
      </c>
    </row>
    <row r="27" spans="1:12">
      <c r="A27" s="41" t="s">
        <v>79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8">
        <v>83.139495953296588</v>
      </c>
    </row>
    <row r="28" spans="1:12">
      <c r="A28" s="41" t="s">
        <v>80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8">
        <v>70.536118793185906</v>
      </c>
    </row>
    <row r="29" spans="1:12">
      <c r="A29" s="41" t="s">
        <v>81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8">
        <v>32.65497576986705</v>
      </c>
    </row>
    <row r="30" spans="1:12">
      <c r="A30" s="41" t="s">
        <v>82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8">
        <v>1.2449411000000001</v>
      </c>
    </row>
    <row r="31" spans="1:12">
      <c r="A31" s="4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9"/>
    </row>
    <row r="32" spans="1:12">
      <c r="A32" s="43" t="s">
        <v>56</v>
      </c>
      <c r="B32" s="45">
        <f>SUM(B16:B30)</f>
        <v>14042.672836760981</v>
      </c>
      <c r="C32" s="46">
        <f t="shared" ref="C32:L32" si="0">SUM(C16:C30)</f>
        <v>13769.812482246158</v>
      </c>
      <c r="D32" s="46">
        <f t="shared" si="0"/>
        <v>15247.493835111507</v>
      </c>
      <c r="E32" s="46">
        <f t="shared" si="0"/>
        <v>15639.39878029284</v>
      </c>
      <c r="F32" s="46">
        <f t="shared" si="0"/>
        <v>17600.198584451187</v>
      </c>
      <c r="G32" s="46">
        <f t="shared" si="0"/>
        <v>19397.958848709561</v>
      </c>
      <c r="H32" s="46">
        <f t="shared" si="0"/>
        <v>21310.485734489972</v>
      </c>
      <c r="I32" s="46">
        <f t="shared" si="0"/>
        <v>22016.270027803759</v>
      </c>
      <c r="J32" s="46">
        <f t="shared" si="0"/>
        <v>22658.696326391229</v>
      </c>
      <c r="K32" s="46">
        <f t="shared" si="0"/>
        <v>23133.327709359728</v>
      </c>
      <c r="L32" s="51">
        <f t="shared" si="0"/>
        <v>23194.037689870234</v>
      </c>
    </row>
    <row r="33" spans="1:9">
      <c r="A33" s="39"/>
      <c r="B33" s="39"/>
      <c r="C33" s="39"/>
      <c r="D33" s="39"/>
      <c r="E33" s="39"/>
    </row>
    <row r="34" spans="1:9">
      <c r="D34" s="39"/>
      <c r="E34" s="39"/>
    </row>
    <row r="35" spans="1:9" ht="15">
      <c r="A35" s="21" t="s">
        <v>117</v>
      </c>
      <c r="B35" s="39"/>
      <c r="C35" s="39"/>
      <c r="D35" s="39"/>
      <c r="E35" s="39"/>
    </row>
    <row r="36" spans="1:9">
      <c r="A36" s="20" t="s">
        <v>83</v>
      </c>
      <c r="B36" s="4"/>
    </row>
    <row r="37" spans="1:9" s="27" customFormat="1">
      <c r="A37" s="31" t="s">
        <v>84</v>
      </c>
      <c r="C37" s="32"/>
      <c r="D37" s="32"/>
      <c r="E37" s="32"/>
      <c r="F37" s="24"/>
    </row>
    <row r="38" spans="1:9" ht="15.75" thickBot="1">
      <c r="A38" s="21"/>
      <c r="B38" s="39"/>
      <c r="C38" s="39"/>
      <c r="D38" s="39"/>
      <c r="E38" s="39"/>
    </row>
    <row r="39" spans="1:9" s="6" customFormat="1" ht="12.75" thickBot="1">
      <c r="A39" s="39"/>
      <c r="B39" s="44">
        <v>2014</v>
      </c>
      <c r="C39" s="39"/>
      <c r="D39" s="39"/>
      <c r="E39" s="39"/>
      <c r="G39" s="4"/>
      <c r="H39" s="4"/>
      <c r="I39" s="4"/>
    </row>
    <row r="40" spans="1:9" s="6" customFormat="1">
      <c r="A40" s="11" t="s">
        <v>66</v>
      </c>
      <c r="B40" s="11" t="s">
        <v>116</v>
      </c>
      <c r="C40" s="39"/>
      <c r="D40" s="39"/>
      <c r="E40" s="39"/>
      <c r="G40" s="4"/>
      <c r="H40" s="4"/>
      <c r="I40" s="4"/>
    </row>
    <row r="41" spans="1:9" s="6" customFormat="1">
      <c r="A41" s="41" t="s">
        <v>53</v>
      </c>
      <c r="B41" s="48">
        <v>2.6195341199999995</v>
      </c>
      <c r="C41" s="39"/>
      <c r="D41" s="39"/>
      <c r="E41" s="39"/>
      <c r="G41" s="4"/>
      <c r="H41" s="4"/>
      <c r="I41" s="4"/>
    </row>
    <row r="42" spans="1:9" s="6" customFormat="1">
      <c r="A42" s="41" t="s">
        <v>59</v>
      </c>
      <c r="B42" s="48">
        <v>2299.8891868837809</v>
      </c>
      <c r="C42" s="39"/>
      <c r="D42" s="39"/>
      <c r="E42" s="39"/>
      <c r="G42" s="4"/>
      <c r="H42" s="4"/>
      <c r="I42" s="4"/>
    </row>
    <row r="43" spans="1:9" s="6" customFormat="1">
      <c r="A43" s="41" t="s">
        <v>89</v>
      </c>
      <c r="B43" s="48">
        <v>939.77661745620821</v>
      </c>
      <c r="C43" s="39"/>
      <c r="D43" s="39"/>
      <c r="E43" s="39"/>
      <c r="G43" s="4"/>
      <c r="H43" s="4"/>
      <c r="I43" s="4"/>
    </row>
    <row r="44" spans="1:9" s="6" customFormat="1">
      <c r="A44" s="41" t="s">
        <v>90</v>
      </c>
      <c r="B44" s="48">
        <v>409.890173564554</v>
      </c>
      <c r="C44" s="39"/>
      <c r="D44" s="39"/>
      <c r="E44" s="39"/>
      <c r="G44" s="4"/>
      <c r="H44" s="4"/>
      <c r="I44" s="4"/>
    </row>
    <row r="45" spans="1:9" s="6" customFormat="1">
      <c r="A45" s="41" t="s">
        <v>60</v>
      </c>
      <c r="B45" s="48">
        <v>192.060598877231</v>
      </c>
      <c r="C45" s="39"/>
      <c r="D45" s="39"/>
      <c r="E45" s="39"/>
      <c r="G45" s="4"/>
      <c r="H45" s="4"/>
      <c r="I45" s="4"/>
    </row>
    <row r="46" spans="1:9" s="6" customFormat="1">
      <c r="A46" s="41" t="s">
        <v>52</v>
      </c>
      <c r="B46" s="48">
        <v>708.35876683000004</v>
      </c>
      <c r="C46" s="39"/>
      <c r="D46" s="39"/>
      <c r="E46" s="39"/>
      <c r="G46" s="4"/>
      <c r="H46" s="4"/>
      <c r="I46" s="4"/>
    </row>
    <row r="47" spans="1:9" s="6" customFormat="1">
      <c r="A47" s="41" t="s">
        <v>61</v>
      </c>
      <c r="B47" s="48">
        <v>0</v>
      </c>
      <c r="C47" s="39"/>
      <c r="D47" s="39"/>
      <c r="E47" s="39"/>
      <c r="G47" s="4"/>
      <c r="H47" s="4"/>
      <c r="I47" s="4"/>
    </row>
    <row r="48" spans="1:9" s="6" customFormat="1">
      <c r="A48" s="41" t="s">
        <v>58</v>
      </c>
      <c r="B48" s="48">
        <v>349.00856413600337</v>
      </c>
      <c r="C48" s="39"/>
      <c r="D48" s="39"/>
      <c r="E48" s="39"/>
      <c r="G48" s="4"/>
      <c r="H48" s="4"/>
      <c r="I48" s="4"/>
    </row>
    <row r="49" spans="1:9" s="6" customFormat="1">
      <c r="A49" s="41" t="s">
        <v>91</v>
      </c>
      <c r="B49" s="48">
        <v>38.648328444955993</v>
      </c>
      <c r="C49" s="39"/>
      <c r="D49" s="39"/>
      <c r="E49" s="39"/>
      <c r="G49" s="4"/>
      <c r="H49" s="4"/>
      <c r="I49" s="4"/>
    </row>
    <row r="50" spans="1:9" s="6" customFormat="1">
      <c r="A50" s="41" t="s">
        <v>92</v>
      </c>
      <c r="B50" s="48">
        <v>225.71720261000002</v>
      </c>
      <c r="C50" s="39"/>
      <c r="D50" s="39"/>
      <c r="E50" s="39"/>
      <c r="G50" s="4"/>
      <c r="H50" s="4"/>
      <c r="I50" s="4"/>
    </row>
    <row r="51" spans="1:9" s="6" customFormat="1">
      <c r="A51" s="41" t="s">
        <v>93</v>
      </c>
      <c r="B51" s="48">
        <v>24.987835522574006</v>
      </c>
      <c r="C51" s="39"/>
      <c r="D51" s="39"/>
      <c r="E51" s="39"/>
      <c r="G51" s="4"/>
      <c r="H51" s="4"/>
      <c r="I51" s="4"/>
    </row>
    <row r="52" spans="1:9" s="6" customFormat="1">
      <c r="A52" s="41" t="s">
        <v>57</v>
      </c>
      <c r="B52" s="48">
        <v>12.183352823274996</v>
      </c>
      <c r="C52" s="39"/>
      <c r="D52" s="39"/>
      <c r="E52" s="39"/>
      <c r="G52" s="4"/>
      <c r="H52" s="4"/>
      <c r="I52" s="4"/>
    </row>
    <row r="53" spans="1:9" s="6" customFormat="1">
      <c r="A53" s="41" t="s">
        <v>94</v>
      </c>
      <c r="B53" s="48">
        <v>0</v>
      </c>
      <c r="C53" s="39"/>
      <c r="D53" s="39"/>
      <c r="E53" s="39"/>
      <c r="G53" s="4"/>
      <c r="H53" s="4"/>
      <c r="I53" s="4"/>
    </row>
    <row r="54" spans="1:9" s="6" customFormat="1">
      <c r="A54" s="41" t="s">
        <v>49</v>
      </c>
      <c r="B54" s="48">
        <v>181.25979093999999</v>
      </c>
      <c r="C54" s="39"/>
      <c r="D54" s="39"/>
      <c r="E54" s="39"/>
      <c r="G54" s="4"/>
      <c r="H54" s="4"/>
      <c r="I54" s="4"/>
    </row>
    <row r="55" spans="1:9" s="6" customFormat="1">
      <c r="A55" s="41" t="s">
        <v>95</v>
      </c>
      <c r="B55" s="48">
        <v>19.203540126541</v>
      </c>
      <c r="C55" s="39"/>
      <c r="D55" s="39"/>
      <c r="E55" s="39"/>
      <c r="G55" s="4"/>
      <c r="H55" s="4"/>
      <c r="I55" s="4"/>
    </row>
    <row r="56" spans="1:9" s="6" customFormat="1">
      <c r="A56" s="41" t="s">
        <v>96</v>
      </c>
      <c r="B56" s="48">
        <v>0</v>
      </c>
      <c r="C56" s="39"/>
      <c r="D56" s="39"/>
      <c r="E56" s="39"/>
      <c r="G56" s="4"/>
      <c r="H56" s="4"/>
      <c r="I56" s="4"/>
    </row>
    <row r="57" spans="1:9" s="6" customFormat="1">
      <c r="A57" s="41" t="s">
        <v>48</v>
      </c>
      <c r="B57" s="48">
        <v>157.78027131143469</v>
      </c>
      <c r="C57" s="39"/>
      <c r="D57" s="39"/>
      <c r="E57" s="39"/>
      <c r="G57" s="4"/>
      <c r="H57" s="4"/>
      <c r="I57" s="4"/>
    </row>
    <row r="58" spans="1:9" s="6" customFormat="1">
      <c r="A58" s="41" t="s">
        <v>50</v>
      </c>
      <c r="B58" s="48">
        <v>2.4854901905310003</v>
      </c>
      <c r="C58" s="39"/>
      <c r="D58" s="39"/>
      <c r="E58" s="39"/>
      <c r="G58" s="4"/>
      <c r="H58" s="4"/>
      <c r="I58" s="4"/>
    </row>
    <row r="59" spans="1:9" s="6" customFormat="1">
      <c r="A59" s="41" t="s">
        <v>97</v>
      </c>
      <c r="B59" s="48">
        <v>0</v>
      </c>
      <c r="C59" s="39"/>
      <c r="D59" s="39"/>
      <c r="E59" s="39"/>
      <c r="G59" s="4"/>
      <c r="H59" s="4"/>
      <c r="I59" s="4"/>
    </row>
    <row r="60" spans="1:9" s="6" customFormat="1">
      <c r="A60" s="41" t="s">
        <v>98</v>
      </c>
      <c r="B60" s="48">
        <v>0.32579999999999998</v>
      </c>
      <c r="C60" s="39"/>
      <c r="D60" s="39"/>
      <c r="E60" s="39"/>
      <c r="G60" s="4"/>
      <c r="H60" s="4"/>
      <c r="I60" s="4"/>
    </row>
    <row r="61" spans="1:9" s="6" customFormat="1">
      <c r="A61" s="41" t="s">
        <v>99</v>
      </c>
      <c r="B61" s="48">
        <v>0</v>
      </c>
      <c r="C61" s="39"/>
      <c r="D61" s="39"/>
      <c r="E61" s="39"/>
      <c r="G61" s="4"/>
      <c r="H61" s="4"/>
      <c r="I61" s="4"/>
    </row>
    <row r="62" spans="1:9" s="6" customFormat="1">
      <c r="A62" s="41" t="s">
        <v>51</v>
      </c>
      <c r="B62" s="48">
        <v>11.707172521522002</v>
      </c>
      <c r="C62" s="39"/>
      <c r="D62" s="39"/>
      <c r="E62" s="39"/>
      <c r="G62" s="4"/>
      <c r="H62" s="4"/>
      <c r="I62" s="4"/>
    </row>
    <row r="63" spans="1:9" s="6" customFormat="1">
      <c r="A63" s="41" t="s">
        <v>100</v>
      </c>
      <c r="B63" s="48">
        <v>0</v>
      </c>
      <c r="C63" s="39"/>
      <c r="D63" s="39"/>
      <c r="E63" s="39"/>
      <c r="G63" s="4"/>
      <c r="H63" s="4"/>
      <c r="I63" s="4"/>
    </row>
    <row r="64" spans="1:9" s="6" customFormat="1">
      <c r="A64" s="41" t="s">
        <v>101</v>
      </c>
      <c r="B64" s="48">
        <v>1.4210854715202003E-20</v>
      </c>
      <c r="C64" s="39"/>
      <c r="D64" s="39"/>
      <c r="E64" s="39"/>
      <c r="G64" s="4"/>
      <c r="H64" s="4"/>
      <c r="I64" s="4"/>
    </row>
    <row r="65" spans="1:23" s="6" customFormat="1">
      <c r="A65" s="41" t="s">
        <v>102</v>
      </c>
      <c r="B65" s="48">
        <v>0</v>
      </c>
      <c r="C65" s="39"/>
      <c r="D65" s="39"/>
      <c r="E65" s="39"/>
      <c r="G65" s="4"/>
      <c r="H65" s="4"/>
      <c r="I65" s="4"/>
    </row>
    <row r="66" spans="1:23" s="6" customFormat="1">
      <c r="A66" s="41" t="s">
        <v>103</v>
      </c>
      <c r="B66" s="48">
        <v>5.9000216424465184E-11</v>
      </c>
      <c r="C66" s="39"/>
      <c r="D66" s="39"/>
      <c r="E66" s="39"/>
      <c r="G66" s="4"/>
      <c r="H66" s="4"/>
      <c r="I66" s="4"/>
    </row>
    <row r="67" spans="1:23" s="6" customFormat="1">
      <c r="A67" s="41" t="s">
        <v>104</v>
      </c>
      <c r="B67" s="48">
        <v>1.9599999999999999E-3</v>
      </c>
      <c r="C67" s="39"/>
      <c r="D67" s="39"/>
      <c r="E67" s="39"/>
      <c r="G67" s="4"/>
      <c r="H67" s="4"/>
      <c r="I67" s="4"/>
    </row>
    <row r="68" spans="1:23" s="6" customFormat="1">
      <c r="A68" s="41" t="s">
        <v>105</v>
      </c>
      <c r="B68" s="48">
        <v>5.6843418860808012E-20</v>
      </c>
      <c r="C68" s="39"/>
      <c r="D68" s="39"/>
      <c r="E68" s="39"/>
    </row>
    <row r="69" spans="1:23" s="6" customFormat="1">
      <c r="A69" s="41" t="s">
        <v>106</v>
      </c>
      <c r="B69" s="48">
        <v>0</v>
      </c>
      <c r="C69" s="39"/>
      <c r="D69" s="39"/>
      <c r="E69" s="39"/>
    </row>
    <row r="70" spans="1:23" s="6" customFormat="1">
      <c r="A70" s="41" t="s">
        <v>107</v>
      </c>
      <c r="B70" s="48">
        <v>0</v>
      </c>
      <c r="C70" s="39"/>
      <c r="D70" s="39"/>
      <c r="E70" s="39"/>
    </row>
    <row r="71" spans="1:23" s="6" customFormat="1">
      <c r="A71" s="41" t="s">
        <v>108</v>
      </c>
      <c r="B71" s="48">
        <v>5.6843418860808012E-20</v>
      </c>
      <c r="C71" s="39"/>
      <c r="D71" s="39"/>
      <c r="E71" s="39"/>
    </row>
    <row r="72" spans="1:23" s="6" customFormat="1">
      <c r="A72" s="41" t="s">
        <v>109</v>
      </c>
      <c r="B72" s="48">
        <v>4.6701499999999996</v>
      </c>
      <c r="C72" s="39"/>
      <c r="D72" s="39"/>
      <c r="E72" s="39"/>
    </row>
    <row r="73" spans="1:23" s="6" customFormat="1">
      <c r="A73" s="41" t="s">
        <v>110</v>
      </c>
      <c r="B73" s="48">
        <v>0</v>
      </c>
      <c r="C73" s="39"/>
      <c r="D73" s="39"/>
      <c r="E73" s="39"/>
    </row>
    <row r="74" spans="1:23" s="6" customFormat="1">
      <c r="A74" s="41" t="s">
        <v>111</v>
      </c>
      <c r="B74" s="48">
        <v>0</v>
      </c>
      <c r="C74" s="39"/>
      <c r="D74" s="39"/>
      <c r="E74" s="39"/>
    </row>
    <row r="75" spans="1:23" s="6" customFormat="1">
      <c r="A75" s="41" t="s">
        <v>112</v>
      </c>
      <c r="B75" s="48">
        <v>4.7643486383059042</v>
      </c>
      <c r="C75" s="39"/>
      <c r="D75" s="39"/>
      <c r="E75" s="39"/>
    </row>
    <row r="76" spans="1:23" s="6" customFormat="1">
      <c r="A76" s="41" t="s">
        <v>113</v>
      </c>
      <c r="B76" s="48">
        <v>2.1400000000000003E-6</v>
      </c>
      <c r="C76" s="39"/>
      <c r="D76" s="39"/>
      <c r="E76" s="39"/>
    </row>
    <row r="77" spans="1:23" s="6" customFormat="1">
      <c r="A77" s="41" t="s">
        <v>114</v>
      </c>
      <c r="B77" s="48">
        <v>0</v>
      </c>
      <c r="C77" s="39"/>
      <c r="D77" s="39"/>
      <c r="E77" s="39"/>
    </row>
    <row r="78" spans="1:23" s="6" customFormat="1">
      <c r="A78" s="41" t="s">
        <v>115</v>
      </c>
      <c r="B78" s="48">
        <v>2.4349140000076184</v>
      </c>
      <c r="C78" s="39"/>
      <c r="D78" s="39"/>
      <c r="E78" s="39"/>
    </row>
    <row r="79" spans="1:23" s="6" customFormat="1">
      <c r="A79" s="41" t="s">
        <v>27</v>
      </c>
      <c r="B79" s="48">
        <v>16.664288910570125</v>
      </c>
      <c r="C79" s="39"/>
      <c r="D79" s="39"/>
      <c r="E79" s="39"/>
    </row>
    <row r="80" spans="1:23" s="6" customFormat="1">
      <c r="A80" s="41"/>
      <c r="B80" s="49"/>
      <c r="C80" s="39"/>
      <c r="D80" s="39"/>
      <c r="E80" s="3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3" t="s">
        <v>56</v>
      </c>
      <c r="B81" s="50">
        <v>5604.4378900475531</v>
      </c>
      <c r="C81" s="39"/>
      <c r="D81" s="39"/>
      <c r="E81" s="3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9"/>
      <c r="B82" s="39"/>
      <c r="C82" s="39"/>
      <c r="D82" s="39"/>
      <c r="E82" s="3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7" t="s">
        <v>88</v>
      </c>
      <c r="B83" s="39"/>
      <c r="C83" s="39"/>
      <c r="D83" s="39"/>
      <c r="E83" s="3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7" t="s">
        <v>87</v>
      </c>
      <c r="B84" s="39"/>
      <c r="C84" s="39"/>
      <c r="D84" s="39"/>
      <c r="E84" s="3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7" t="s">
        <v>86</v>
      </c>
      <c r="B85" s="39"/>
      <c r="C85" s="39"/>
      <c r="D85" s="39"/>
      <c r="E85" s="3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9"/>
      <c r="D86" s="39"/>
      <c r="E86" s="39"/>
    </row>
    <row r="87" spans="1:23">
      <c r="C87" s="39"/>
      <c r="D87" s="39"/>
      <c r="E87" s="39"/>
      <c r="F87" s="39"/>
      <c r="G87" s="39"/>
      <c r="H87" s="39"/>
      <c r="I87" s="39"/>
    </row>
    <row r="88" spans="1:23">
      <c r="C88" s="39"/>
      <c r="D88" s="39"/>
      <c r="E88" s="39"/>
    </row>
    <row r="89" spans="1:23">
      <c r="A89" s="39"/>
      <c r="B89" s="39"/>
      <c r="C89" s="39"/>
      <c r="D89" s="39"/>
      <c r="E89" s="39"/>
      <c r="F89" s="4"/>
    </row>
    <row r="90" spans="1:23">
      <c r="A90" s="39"/>
      <c r="B90" s="39"/>
      <c r="C90" s="39"/>
      <c r="D90" s="39"/>
      <c r="E90" s="39"/>
      <c r="F90" s="4"/>
    </row>
    <row r="91" spans="1:23">
      <c r="A91" s="39"/>
      <c r="B91" s="39"/>
      <c r="C91" s="39"/>
      <c r="D91" s="39"/>
      <c r="E91" s="39"/>
    </row>
    <row r="92" spans="1:23">
      <c r="A92" s="39"/>
      <c r="B92" s="39"/>
      <c r="C92" s="39"/>
      <c r="D92" s="39"/>
      <c r="E92" s="39"/>
    </row>
    <row r="93" spans="1:23">
      <c r="A93" s="39"/>
      <c r="B93" s="39"/>
      <c r="C93" s="39"/>
      <c r="D93" s="39"/>
      <c r="E93" s="39"/>
    </row>
    <row r="94" spans="1:23">
      <c r="A94" s="39"/>
      <c r="B94" s="39"/>
      <c r="C94" s="39"/>
      <c r="D94" s="39"/>
      <c r="E94" s="39"/>
    </row>
    <row r="95" spans="1:23">
      <c r="A95" s="39"/>
      <c r="B95" s="39"/>
      <c r="C95" s="39"/>
      <c r="D95" s="39"/>
      <c r="E95" s="39"/>
    </row>
    <row r="96" spans="1:23">
      <c r="A96" s="39"/>
      <c r="B96" s="39"/>
      <c r="C96" s="39"/>
      <c r="D96" s="39"/>
      <c r="E96" s="39"/>
    </row>
    <row r="97" spans="1:6">
      <c r="A97" s="39"/>
      <c r="B97" s="39"/>
      <c r="C97" s="39"/>
      <c r="D97" s="39"/>
      <c r="E97" s="39"/>
    </row>
    <row r="98" spans="1:6">
      <c r="A98" s="39"/>
      <c r="B98" s="39"/>
      <c r="C98" s="39"/>
      <c r="D98" s="39"/>
      <c r="E98" s="39"/>
    </row>
    <row r="99" spans="1:6">
      <c r="A99" s="39"/>
      <c r="B99" s="39"/>
      <c r="C99" s="39"/>
      <c r="D99" s="39"/>
      <c r="E99" s="39"/>
    </row>
    <row r="100" spans="1:6">
      <c r="A100" s="39"/>
      <c r="B100" s="39"/>
      <c r="C100" s="39"/>
      <c r="D100" s="39"/>
      <c r="E100" s="39"/>
    </row>
    <row r="101" spans="1:6">
      <c r="A101" s="39"/>
      <c r="B101" s="39"/>
      <c r="C101" s="39"/>
      <c r="D101" s="39"/>
      <c r="E101" s="39"/>
    </row>
    <row r="102" spans="1:6">
      <c r="A102" s="39"/>
      <c r="B102" s="39"/>
      <c r="C102" s="39"/>
      <c r="D102" s="39"/>
      <c r="E102" s="39"/>
    </row>
    <row r="103" spans="1:6">
      <c r="A103" s="39"/>
      <c r="B103" s="39"/>
      <c r="C103" s="39"/>
      <c r="D103" s="39"/>
      <c r="E103" s="39"/>
    </row>
    <row r="104" spans="1:6">
      <c r="A104" s="39"/>
      <c r="B104" s="39"/>
      <c r="C104" s="39"/>
      <c r="D104" s="39"/>
      <c r="E104" s="39"/>
    </row>
    <row r="105" spans="1:6">
      <c r="A105" s="39"/>
      <c r="B105" s="39"/>
      <c r="C105" s="39"/>
      <c r="D105" s="39"/>
      <c r="E105" s="39"/>
      <c r="F105" s="4"/>
    </row>
    <row r="106" spans="1:6">
      <c r="A106" s="39"/>
      <c r="B106" s="39"/>
      <c r="C106" s="39"/>
      <c r="D106" s="39"/>
      <c r="E106" s="39"/>
      <c r="F106" s="4"/>
    </row>
    <row r="107" spans="1:6" s="29" customFormat="1">
      <c r="A107" s="39"/>
      <c r="B107" s="39"/>
      <c r="C107" s="39"/>
      <c r="D107" s="39"/>
      <c r="E107" s="39"/>
    </row>
    <row r="108" spans="1:6">
      <c r="A108" s="39"/>
      <c r="B108" s="39"/>
      <c r="C108" s="39"/>
      <c r="D108" s="39"/>
      <c r="E108" s="39"/>
      <c r="F108" s="4"/>
    </row>
    <row r="109" spans="1:6" s="38" customFormat="1">
      <c r="A109" s="39"/>
      <c r="B109" s="39"/>
      <c r="C109" s="39"/>
      <c r="D109" s="39"/>
      <c r="E109" s="39"/>
    </row>
    <row r="110" spans="1:6">
      <c r="A110" s="39"/>
      <c r="B110" s="39"/>
      <c r="C110" s="39"/>
      <c r="D110" s="39"/>
      <c r="E110" s="39"/>
      <c r="F110" s="4"/>
    </row>
    <row r="111" spans="1:6">
      <c r="A111" s="39"/>
      <c r="B111" s="39"/>
      <c r="C111" s="39"/>
      <c r="D111" s="39"/>
      <c r="E111" s="39"/>
      <c r="F111" s="4"/>
    </row>
    <row r="112" spans="1:6">
      <c r="A112" s="39"/>
      <c r="B112" s="39"/>
      <c r="C112" s="39"/>
      <c r="D112" s="39"/>
      <c r="E112" s="39"/>
      <c r="F112" s="4"/>
    </row>
    <row r="113" spans="1:9">
      <c r="A113" s="39"/>
      <c r="B113" s="39"/>
      <c r="C113" s="39"/>
      <c r="D113" s="39"/>
      <c r="E113" s="39"/>
      <c r="F113" s="4"/>
    </row>
    <row r="114" spans="1:9">
      <c r="A114" s="39"/>
      <c r="B114" s="39"/>
      <c r="C114" s="39"/>
      <c r="D114" s="39"/>
      <c r="E114" s="39"/>
      <c r="F114" s="4"/>
    </row>
    <row r="115" spans="1:9">
      <c r="A115" s="39"/>
      <c r="B115" s="39"/>
      <c r="C115" s="39"/>
      <c r="D115" s="39"/>
      <c r="E115" s="39"/>
      <c r="F115" s="4"/>
    </row>
    <row r="116" spans="1:9" s="29" customFormat="1">
      <c r="A116" s="39"/>
      <c r="B116" s="39"/>
      <c r="C116" s="39"/>
      <c r="D116" s="39"/>
      <c r="E116" s="39"/>
    </row>
    <row r="117" spans="1:9">
      <c r="A117" s="39"/>
      <c r="B117" s="39"/>
      <c r="C117" s="39"/>
      <c r="D117" s="39"/>
      <c r="E117" s="39"/>
      <c r="F117" s="4"/>
    </row>
    <row r="118" spans="1:9" s="38" customFormat="1">
      <c r="A118" s="39"/>
      <c r="B118" s="39"/>
      <c r="C118" s="39"/>
      <c r="D118" s="39"/>
      <c r="E118" s="39"/>
    </row>
    <row r="119" spans="1:9">
      <c r="A119" s="39"/>
      <c r="B119" s="39"/>
      <c r="C119" s="39"/>
      <c r="D119" s="39"/>
      <c r="E119" s="39"/>
      <c r="F119" s="4"/>
    </row>
    <row r="120" spans="1:9">
      <c r="A120" s="39"/>
      <c r="B120" s="39"/>
      <c r="C120" s="39"/>
      <c r="D120" s="39"/>
      <c r="E120" s="39"/>
      <c r="F120" s="4"/>
    </row>
    <row r="121" spans="1:9">
      <c r="A121" s="39"/>
      <c r="B121" s="39"/>
      <c r="C121" s="39"/>
      <c r="D121" s="39"/>
      <c r="E121" s="39"/>
      <c r="F121" s="4"/>
    </row>
    <row r="122" spans="1:9">
      <c r="A122" s="39"/>
      <c r="B122" s="39"/>
      <c r="C122" s="39"/>
      <c r="D122" s="39"/>
      <c r="E122" s="39"/>
    </row>
    <row r="123" spans="1:9">
      <c r="A123" s="39"/>
      <c r="B123" s="39"/>
      <c r="C123" s="39"/>
      <c r="D123" s="39"/>
      <c r="E123" s="39"/>
    </row>
    <row r="124" spans="1:9">
      <c r="A124" s="39"/>
      <c r="B124" s="39"/>
      <c r="C124" s="39"/>
      <c r="D124" s="39"/>
      <c r="E124" s="39"/>
    </row>
    <row r="125" spans="1:9">
      <c r="A125" s="39"/>
      <c r="B125" s="39"/>
      <c r="C125" s="39"/>
      <c r="D125" s="39"/>
      <c r="E125" s="39"/>
    </row>
    <row r="126" spans="1:9">
      <c r="A126" s="39"/>
      <c r="B126" s="39"/>
      <c r="C126" s="39"/>
      <c r="D126" s="39"/>
      <c r="E126" s="39"/>
    </row>
    <row r="127" spans="1:9" s="20" customFormat="1">
      <c r="A127" s="39"/>
      <c r="B127" s="39"/>
      <c r="C127" s="39"/>
      <c r="D127" s="39"/>
      <c r="E127" s="39"/>
      <c r="F127" s="6"/>
      <c r="G127" s="4"/>
      <c r="H127" s="4"/>
      <c r="I127" s="4"/>
    </row>
    <row r="128" spans="1:9" s="31" customFormat="1">
      <c r="A128" s="39"/>
      <c r="B128" s="39"/>
      <c r="C128" s="39"/>
      <c r="D128" s="39"/>
      <c r="E128" s="39"/>
      <c r="F128" s="24"/>
      <c r="G128" s="27"/>
      <c r="H128" s="27"/>
      <c r="I128" s="27"/>
    </row>
    <row r="129" spans="1:5">
      <c r="A129" s="39"/>
      <c r="B129" s="39"/>
      <c r="C129" s="39"/>
      <c r="D129" s="39"/>
      <c r="E129" s="39"/>
    </row>
    <row r="130" spans="1:5">
      <c r="A130" s="39"/>
      <c r="B130" s="39"/>
      <c r="C130" s="39"/>
      <c r="D130" s="39"/>
      <c r="E130" s="39"/>
    </row>
    <row r="131" spans="1:5">
      <c r="A131" s="39"/>
      <c r="B131" s="39"/>
      <c r="C131" s="39"/>
      <c r="D131" s="39"/>
      <c r="E131" s="39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J41" sqref="J41"/>
    </sheetView>
  </sheetViews>
  <sheetFormatPr baseColWidth="10" defaultColWidth="11.5703125" defaultRowHeight="12.75"/>
  <cols>
    <col min="1" max="1" width="25.7109375" style="285" customWidth="1"/>
    <col min="2" max="3" width="12.140625" style="319" customWidth="1"/>
    <col min="4" max="4" width="11.42578125" style="319" customWidth="1"/>
    <col min="5" max="6" width="12.5703125" style="313" customWidth="1"/>
    <col min="7" max="7" width="11.42578125" style="283" customWidth="1"/>
    <col min="8" max="8" width="12.140625" style="283" customWidth="1"/>
    <col min="9" max="16384" width="11.5703125" style="285"/>
  </cols>
  <sheetData>
    <row r="1" spans="1:9" ht="12" customHeight="1">
      <c r="A1" s="282" t="s">
        <v>283</v>
      </c>
      <c r="B1" s="312"/>
      <c r="C1" s="312"/>
      <c r="D1" s="312"/>
    </row>
    <row r="2" spans="1:9" ht="15.75">
      <c r="A2" s="286" t="s">
        <v>284</v>
      </c>
      <c r="B2" s="312"/>
      <c r="C2" s="312"/>
      <c r="D2" s="312"/>
    </row>
    <row r="3" spans="1:9" s="318" customFormat="1" ht="12" customHeight="1">
      <c r="A3" s="314"/>
      <c r="B3" s="315"/>
      <c r="C3" s="315"/>
      <c r="D3" s="315"/>
      <c r="E3" s="316"/>
      <c r="F3" s="316"/>
      <c r="G3" s="317"/>
      <c r="H3" s="317"/>
    </row>
    <row r="4" spans="1:9" ht="12" customHeight="1" thickBot="1"/>
    <row r="5" spans="1:9" ht="12" customHeight="1" thickBot="1">
      <c r="A5" s="311"/>
      <c r="B5" s="615" t="s">
        <v>194</v>
      </c>
      <c r="C5" s="616"/>
      <c r="D5" s="617"/>
      <c r="E5" s="615" t="str">
        <f xml:space="preserve"> "Acumulado enero - setiembre"</f>
        <v>Acumulado enero - setiembre</v>
      </c>
      <c r="F5" s="616"/>
      <c r="G5" s="616"/>
      <c r="H5" s="617"/>
    </row>
    <row r="6" spans="1:9" ht="12" customHeight="1" thickBot="1">
      <c r="A6" s="163" t="s">
        <v>265</v>
      </c>
      <c r="B6" s="149">
        <v>2016</v>
      </c>
      <c r="C6" s="150">
        <v>2017</v>
      </c>
      <c r="D6" s="151" t="s">
        <v>262</v>
      </c>
      <c r="E6" s="149">
        <v>2016</v>
      </c>
      <c r="F6" s="150">
        <v>2017</v>
      </c>
      <c r="G6" s="598" t="s">
        <v>262</v>
      </c>
      <c r="H6" s="599" t="s">
        <v>263</v>
      </c>
    </row>
    <row r="7" spans="1:9" ht="12" customHeight="1">
      <c r="A7" s="288" t="s">
        <v>266</v>
      </c>
      <c r="B7" s="320">
        <f>SUM(B8:B39)</f>
        <v>3927669.5389999994</v>
      </c>
      <c r="C7" s="321">
        <f>SUM(C8:C39)</f>
        <v>4442600.4319999991</v>
      </c>
      <c r="D7" s="291">
        <f>C7/B7-1</f>
        <v>0.13110341587726926</v>
      </c>
      <c r="E7" s="320">
        <f>SUM(E8:E39)</f>
        <v>36426291.772999994</v>
      </c>
      <c r="F7" s="321">
        <f>SUM(F8:F39)</f>
        <v>30907463.481599987</v>
      </c>
      <c r="G7" s="600">
        <f>F7/E7-1</f>
        <v>-0.15150672832118173</v>
      </c>
      <c r="H7" s="601">
        <f>F7/$F$7</f>
        <v>1</v>
      </c>
    </row>
    <row r="8" spans="1:9" ht="12" customHeight="1">
      <c r="A8" s="295" t="s">
        <v>199</v>
      </c>
      <c r="B8" s="322">
        <v>1437184.3729999999</v>
      </c>
      <c r="C8" s="323">
        <v>1901102.1600000001</v>
      </c>
      <c r="D8" s="298">
        <f>C8/B8-1</f>
        <v>0.32279629233068508</v>
      </c>
      <c r="E8" s="322">
        <v>13957707.649999999</v>
      </c>
      <c r="F8" s="323">
        <v>10347967.867000001</v>
      </c>
      <c r="G8" s="602">
        <f t="shared" ref="G8:G42" si="0">F8/E8-1</f>
        <v>-0.25861981591224958</v>
      </c>
      <c r="H8" s="603">
        <f t="shared" ref="H8:H39" si="1">F8/$F$7</f>
        <v>0.33480482386270272</v>
      </c>
      <c r="I8" s="324"/>
    </row>
    <row r="9" spans="1:9" ht="12" customHeight="1">
      <c r="A9" s="295" t="s">
        <v>276</v>
      </c>
      <c r="B9" s="322">
        <v>506304.39</v>
      </c>
      <c r="C9" s="323">
        <v>579564.62100000004</v>
      </c>
      <c r="D9" s="298">
        <f t="shared" ref="D9:D37" si="2">C9/B9-1</f>
        <v>0.1446960216955655</v>
      </c>
      <c r="E9" s="322">
        <v>4003950.8279999997</v>
      </c>
      <c r="F9" s="323">
        <v>6302897.608</v>
      </c>
      <c r="G9" s="602">
        <f t="shared" si="0"/>
        <v>0.57416958368300941</v>
      </c>
      <c r="H9" s="603">
        <f t="shared" si="1"/>
        <v>0.20392801278410563</v>
      </c>
    </row>
    <row r="10" spans="1:9" ht="12" customHeight="1">
      <c r="A10" s="301" t="s">
        <v>200</v>
      </c>
      <c r="B10" s="322">
        <v>907094</v>
      </c>
      <c r="C10" s="323">
        <v>842736</v>
      </c>
      <c r="D10" s="298">
        <f t="shared" si="2"/>
        <v>-7.0949647996789711E-2</v>
      </c>
      <c r="E10" s="322">
        <v>7931148</v>
      </c>
      <c r="F10" s="323">
        <v>6037165.0099999998</v>
      </c>
      <c r="G10" s="602">
        <f t="shared" si="0"/>
        <v>-0.23880313291341937</v>
      </c>
      <c r="H10" s="603">
        <f t="shared" si="1"/>
        <v>0.19533032898652716</v>
      </c>
    </row>
    <row r="11" spans="1:9" ht="12" customHeight="1">
      <c r="A11" s="301" t="s">
        <v>201</v>
      </c>
      <c r="B11" s="322">
        <v>222364.13</v>
      </c>
      <c r="C11" s="323">
        <v>164049.04499999998</v>
      </c>
      <c r="D11" s="298">
        <f t="shared" si="2"/>
        <v>-0.26225041331981025</v>
      </c>
      <c r="E11" s="322">
        <v>1506977.63</v>
      </c>
      <c r="F11" s="323">
        <v>1427167.6199999999</v>
      </c>
      <c r="G11" s="602">
        <f t="shared" si="0"/>
        <v>-5.2960315011444492E-2</v>
      </c>
      <c r="H11" s="603">
        <f t="shared" si="1"/>
        <v>4.617550129435985E-2</v>
      </c>
    </row>
    <row r="12" spans="1:9" ht="12" customHeight="1">
      <c r="A12" s="301" t="s">
        <v>202</v>
      </c>
      <c r="B12" s="322">
        <v>129793.87000000001</v>
      </c>
      <c r="C12" s="323">
        <v>133308.28</v>
      </c>
      <c r="D12" s="298">
        <f t="shared" si="2"/>
        <v>2.7076856557247231E-2</v>
      </c>
      <c r="E12" s="322">
        <v>1187446.18</v>
      </c>
      <c r="F12" s="323">
        <v>1243198.7755999998</v>
      </c>
      <c r="G12" s="602">
        <f t="shared" si="0"/>
        <v>4.695168213855383E-2</v>
      </c>
      <c r="H12" s="603">
        <f t="shared" si="1"/>
        <v>4.022325469510328E-2</v>
      </c>
    </row>
    <row r="13" spans="1:9" ht="12" customHeight="1">
      <c r="A13" s="301" t="s">
        <v>203</v>
      </c>
      <c r="B13" s="322">
        <v>99133</v>
      </c>
      <c r="C13" s="323">
        <v>237791</v>
      </c>
      <c r="D13" s="298">
        <f t="shared" si="2"/>
        <v>1.3987067878506654</v>
      </c>
      <c r="E13" s="322">
        <v>1065751</v>
      </c>
      <c r="F13" s="323">
        <v>1230132</v>
      </c>
      <c r="G13" s="602">
        <f t="shared" si="0"/>
        <v>0.15423959255022979</v>
      </c>
      <c r="H13" s="603">
        <f t="shared" si="1"/>
        <v>3.9800483812990006E-2</v>
      </c>
    </row>
    <row r="14" spans="1:9">
      <c r="A14" s="301" t="s">
        <v>204</v>
      </c>
      <c r="B14" s="322">
        <v>97287.444999999992</v>
      </c>
      <c r="C14" s="323">
        <v>153465.91</v>
      </c>
      <c r="D14" s="298">
        <f t="shared" si="2"/>
        <v>0.57744825141620293</v>
      </c>
      <c r="E14" s="322">
        <v>987321.58799999999</v>
      </c>
      <c r="F14" s="323">
        <v>1059611.7749999999</v>
      </c>
      <c r="G14" s="602">
        <f t="shared" si="0"/>
        <v>7.321848106900708E-2</v>
      </c>
      <c r="H14" s="603">
        <f t="shared" si="1"/>
        <v>3.4283362516332481E-2</v>
      </c>
    </row>
    <row r="15" spans="1:9">
      <c r="A15" s="301" t="s">
        <v>268</v>
      </c>
      <c r="B15" s="322">
        <v>153569.68</v>
      </c>
      <c r="C15" s="323">
        <v>106171.63</v>
      </c>
      <c r="D15" s="298">
        <f t="shared" si="2"/>
        <v>-0.30864197932821102</v>
      </c>
      <c r="E15" s="322">
        <v>2629397.04</v>
      </c>
      <c r="F15" s="323">
        <v>960991.15</v>
      </c>
      <c r="G15" s="602">
        <f t="shared" si="0"/>
        <v>-0.63452033474564185</v>
      </c>
      <c r="H15" s="603">
        <f t="shared" si="1"/>
        <v>3.109252723285115E-2</v>
      </c>
    </row>
    <row r="16" spans="1:9">
      <c r="A16" s="301" t="s">
        <v>205</v>
      </c>
      <c r="B16" s="322">
        <v>121935</v>
      </c>
      <c r="C16" s="323">
        <v>112989.35</v>
      </c>
      <c r="D16" s="298">
        <f t="shared" si="2"/>
        <v>-7.3364087423627322E-2</v>
      </c>
      <c r="E16" s="322">
        <v>717106</v>
      </c>
      <c r="F16" s="323">
        <v>741853.49</v>
      </c>
      <c r="G16" s="602">
        <f t="shared" si="0"/>
        <v>3.4510225824355034E-2</v>
      </c>
      <c r="H16" s="603">
        <f t="shared" si="1"/>
        <v>2.4002406099796723E-2</v>
      </c>
    </row>
    <row r="17" spans="1:8">
      <c r="A17" s="301" t="s">
        <v>206</v>
      </c>
      <c r="B17" s="322">
        <v>106497</v>
      </c>
      <c r="C17" s="323">
        <v>47373</v>
      </c>
      <c r="D17" s="298">
        <f t="shared" si="2"/>
        <v>-0.55517056818501931</v>
      </c>
      <c r="E17" s="322">
        <v>1021750</v>
      </c>
      <c r="F17" s="323">
        <v>452385</v>
      </c>
      <c r="G17" s="602">
        <f t="shared" si="0"/>
        <v>-0.55724492292635186</v>
      </c>
      <c r="H17" s="603">
        <f t="shared" si="1"/>
        <v>1.4636755949556213E-2</v>
      </c>
    </row>
    <row r="18" spans="1:8">
      <c r="A18" s="301" t="s">
        <v>207</v>
      </c>
      <c r="B18" s="322">
        <v>65145.55</v>
      </c>
      <c r="C18" s="323">
        <v>65967.66</v>
      </c>
      <c r="D18" s="298">
        <f t="shared" si="2"/>
        <v>1.2619587984137093E-2</v>
      </c>
      <c r="E18" s="322">
        <v>571209.94999999995</v>
      </c>
      <c r="F18" s="323">
        <v>340679.16000000003</v>
      </c>
      <c r="G18" s="602">
        <f t="shared" si="0"/>
        <v>-0.40358328842135882</v>
      </c>
      <c r="H18" s="603">
        <f t="shared" si="1"/>
        <v>1.1022553183725839E-2</v>
      </c>
    </row>
    <row r="19" spans="1:8">
      <c r="A19" s="301" t="s">
        <v>269</v>
      </c>
      <c r="B19" s="322">
        <v>27816.107</v>
      </c>
      <c r="C19" s="323">
        <v>35542.89</v>
      </c>
      <c r="D19" s="298">
        <f t="shared" si="2"/>
        <v>0.27778089148132779</v>
      </c>
      <c r="E19" s="322">
        <v>278732.89999999997</v>
      </c>
      <c r="F19" s="323">
        <v>296262.53499999997</v>
      </c>
      <c r="G19" s="602">
        <f t="shared" si="0"/>
        <v>6.2890440992075192E-2</v>
      </c>
      <c r="H19" s="603">
        <f t="shared" si="1"/>
        <v>9.5854690623956487E-3</v>
      </c>
    </row>
    <row r="20" spans="1:8">
      <c r="A20" s="301" t="s">
        <v>208</v>
      </c>
      <c r="B20" s="322">
        <v>7573.07</v>
      </c>
      <c r="C20" s="323">
        <v>27585.376</v>
      </c>
      <c r="D20" s="298">
        <f t="shared" si="2"/>
        <v>2.6425618672480251</v>
      </c>
      <c r="E20" s="322">
        <v>206179.28999999998</v>
      </c>
      <c r="F20" s="323">
        <v>186770.80099999998</v>
      </c>
      <c r="G20" s="602">
        <f t="shared" si="0"/>
        <v>-9.4134037419568162E-2</v>
      </c>
      <c r="H20" s="603">
        <f t="shared" si="1"/>
        <v>6.0429029095574105E-3</v>
      </c>
    </row>
    <row r="21" spans="1:8">
      <c r="A21" s="301" t="s">
        <v>209</v>
      </c>
      <c r="B21" s="322">
        <v>13471.99</v>
      </c>
      <c r="C21" s="323">
        <v>17426.2</v>
      </c>
      <c r="D21" s="298">
        <f t="shared" si="2"/>
        <v>0.29351343045830647</v>
      </c>
      <c r="E21" s="322">
        <v>110733.62</v>
      </c>
      <c r="F21" s="323">
        <v>97236.849999999991</v>
      </c>
      <c r="G21" s="602">
        <f t="shared" si="0"/>
        <v>-0.12188502462034567</v>
      </c>
      <c r="H21" s="603">
        <f t="shared" si="1"/>
        <v>3.14606373499034E-3</v>
      </c>
    </row>
    <row r="22" spans="1:8">
      <c r="A22" s="301" t="s">
        <v>210</v>
      </c>
      <c r="B22" s="322">
        <v>4783.5</v>
      </c>
      <c r="C22" s="323">
        <v>5245.13</v>
      </c>
      <c r="D22" s="298">
        <f t="shared" si="2"/>
        <v>9.6504651405874275E-2</v>
      </c>
      <c r="E22" s="322">
        <v>60770.100000000006</v>
      </c>
      <c r="F22" s="323">
        <v>51587.182999999997</v>
      </c>
      <c r="G22" s="602">
        <f t="shared" si="0"/>
        <v>-0.15110913097065837</v>
      </c>
      <c r="H22" s="603">
        <f t="shared" si="1"/>
        <v>1.6690849778310402E-3</v>
      </c>
    </row>
    <row r="23" spans="1:8">
      <c r="A23" s="301" t="s">
        <v>211</v>
      </c>
      <c r="B23" s="322">
        <v>7272</v>
      </c>
      <c r="C23" s="323">
        <v>556</v>
      </c>
      <c r="D23" s="298">
        <f t="shared" si="2"/>
        <v>-0.92354235423542352</v>
      </c>
      <c r="E23" s="322">
        <v>48926</v>
      </c>
      <c r="F23" s="323">
        <v>43570</v>
      </c>
      <c r="G23" s="602">
        <f t="shared" si="0"/>
        <v>-0.10947144667456976</v>
      </c>
      <c r="H23" s="603">
        <f t="shared" si="1"/>
        <v>1.4096918702480503E-3</v>
      </c>
    </row>
    <row r="24" spans="1:8">
      <c r="A24" s="301" t="s">
        <v>212</v>
      </c>
      <c r="B24" s="322">
        <v>1875.337</v>
      </c>
      <c r="C24" s="323">
        <v>2731.01</v>
      </c>
      <c r="D24" s="298">
        <f t="shared" si="2"/>
        <v>0.45627692516065133</v>
      </c>
      <c r="E24" s="322">
        <v>15697.587</v>
      </c>
      <c r="F24" s="323">
        <v>17409.057999999997</v>
      </c>
      <c r="G24" s="602">
        <f t="shared" si="0"/>
        <v>0.10902764864434245</v>
      </c>
      <c r="H24" s="603">
        <f t="shared" si="1"/>
        <v>5.6326388641902178E-4</v>
      </c>
    </row>
    <row r="25" spans="1:8">
      <c r="A25" s="301" t="s">
        <v>213</v>
      </c>
      <c r="B25" s="322">
        <v>3232</v>
      </c>
      <c r="C25" s="323">
        <v>1110</v>
      </c>
      <c r="D25" s="298">
        <f t="shared" si="2"/>
        <v>-0.65655940594059403</v>
      </c>
      <c r="E25" s="322">
        <v>9088</v>
      </c>
      <c r="F25" s="323">
        <v>13788.2</v>
      </c>
      <c r="G25" s="602">
        <f t="shared" si="0"/>
        <v>0.51718750000000013</v>
      </c>
      <c r="H25" s="603">
        <f t="shared" si="1"/>
        <v>4.4611231226426824E-4</v>
      </c>
    </row>
    <row r="26" spans="1:8">
      <c r="A26" s="301" t="s">
        <v>270</v>
      </c>
      <c r="B26" s="322">
        <v>1669.88</v>
      </c>
      <c r="C26" s="323">
        <v>1365.3040000000001</v>
      </c>
      <c r="D26" s="298">
        <f t="shared" si="2"/>
        <v>-0.18239394447505208</v>
      </c>
      <c r="E26" s="322">
        <v>15361.419999999998</v>
      </c>
      <c r="F26" s="323">
        <v>13784.458999999999</v>
      </c>
      <c r="G26" s="602">
        <f t="shared" si="0"/>
        <v>-0.10265724132274223</v>
      </c>
      <c r="H26" s="603">
        <f t="shared" si="1"/>
        <v>4.4599127353838803E-4</v>
      </c>
    </row>
    <row r="27" spans="1:8">
      <c r="A27" s="301" t="s">
        <v>214</v>
      </c>
      <c r="B27" s="322">
        <v>1306.99</v>
      </c>
      <c r="C27" s="323">
        <v>1871.81</v>
      </c>
      <c r="D27" s="298">
        <f t="shared" si="2"/>
        <v>0.43215326819639022</v>
      </c>
      <c r="E27" s="322">
        <v>8507.3350000000009</v>
      </c>
      <c r="F27" s="323">
        <v>11548.31</v>
      </c>
      <c r="G27" s="602">
        <f t="shared" si="0"/>
        <v>0.35745330353159921</v>
      </c>
      <c r="H27" s="603">
        <f t="shared" si="1"/>
        <v>3.7364146711278999E-4</v>
      </c>
    </row>
    <row r="28" spans="1:8">
      <c r="A28" s="301" t="s">
        <v>215</v>
      </c>
      <c r="B28" s="322">
        <v>6991.8</v>
      </c>
      <c r="C28" s="323">
        <v>2633</v>
      </c>
      <c r="D28" s="298">
        <f t="shared" si="2"/>
        <v>-0.62341600160187649</v>
      </c>
      <c r="E28" s="322">
        <v>18264.64</v>
      </c>
      <c r="F28" s="323">
        <v>11470.665000000001</v>
      </c>
      <c r="G28" s="602">
        <f t="shared" si="0"/>
        <v>-0.37197420808732062</v>
      </c>
      <c r="H28" s="603">
        <f t="shared" si="1"/>
        <v>3.7112929072386625E-4</v>
      </c>
    </row>
    <row r="29" spans="1:8">
      <c r="A29" s="301" t="s">
        <v>216</v>
      </c>
      <c r="B29" s="322">
        <v>2762.748</v>
      </c>
      <c r="C29" s="323">
        <v>570.95000000000005</v>
      </c>
      <c r="D29" s="298">
        <f t="shared" si="2"/>
        <v>-0.79333981962886224</v>
      </c>
      <c r="E29" s="322">
        <v>11393.978999999999</v>
      </c>
      <c r="F29" s="323">
        <v>9766.2529999999988</v>
      </c>
      <c r="G29" s="602">
        <f t="shared" si="0"/>
        <v>-0.14285843426602773</v>
      </c>
      <c r="H29" s="603">
        <f t="shared" si="1"/>
        <v>3.1598364601527723E-4</v>
      </c>
    </row>
    <row r="30" spans="1:8">
      <c r="A30" s="301" t="s">
        <v>217</v>
      </c>
      <c r="B30" s="322">
        <v>873.44</v>
      </c>
      <c r="C30" s="323">
        <v>977.29500000000007</v>
      </c>
      <c r="D30" s="298">
        <f t="shared" si="2"/>
        <v>0.11890341637662583</v>
      </c>
      <c r="E30" s="322">
        <v>5650.66</v>
      </c>
      <c r="F30" s="323">
        <v>5838.5249999999996</v>
      </c>
      <c r="G30" s="602">
        <f t="shared" si="0"/>
        <v>3.3246558809059357E-2</v>
      </c>
      <c r="H30" s="603">
        <f t="shared" si="1"/>
        <v>1.8890340203672244E-4</v>
      </c>
    </row>
    <row r="31" spans="1:8">
      <c r="A31" s="301" t="s">
        <v>218</v>
      </c>
      <c r="B31" s="322">
        <v>95</v>
      </c>
      <c r="C31" s="323">
        <v>157</v>
      </c>
      <c r="D31" s="298">
        <f t="shared" si="2"/>
        <v>0.65263157894736845</v>
      </c>
      <c r="E31" s="322">
        <v>2640.8</v>
      </c>
      <c r="F31" s="323">
        <v>2660.39</v>
      </c>
      <c r="G31" s="602">
        <f t="shared" si="0"/>
        <v>7.4182066040593408E-3</v>
      </c>
      <c r="H31" s="603">
        <f t="shared" si="1"/>
        <v>8.6075973254285288E-5</v>
      </c>
    </row>
    <row r="32" spans="1:8">
      <c r="A32" s="301" t="s">
        <v>219</v>
      </c>
      <c r="B32" s="322">
        <v>1533.654</v>
      </c>
      <c r="C32" s="323">
        <v>37.191000000000003</v>
      </c>
      <c r="D32" s="298">
        <f t="shared" si="2"/>
        <v>-0.97575007139811198</v>
      </c>
      <c r="E32" s="322">
        <v>11637.605999999998</v>
      </c>
      <c r="F32" s="323">
        <v>708.94600000000003</v>
      </c>
      <c r="G32" s="602">
        <f t="shared" si="0"/>
        <v>-0.93908145713130342</v>
      </c>
      <c r="H32" s="604">
        <f t="shared" si="1"/>
        <v>2.2937695952372603E-5</v>
      </c>
    </row>
    <row r="33" spans="1:8">
      <c r="A33" s="301" t="s">
        <v>271</v>
      </c>
      <c r="B33" s="322">
        <v>50</v>
      </c>
      <c r="C33" s="323">
        <v>95</v>
      </c>
      <c r="D33" s="298">
        <f t="shared" si="2"/>
        <v>0.89999999999999991</v>
      </c>
      <c r="E33" s="322">
        <v>121</v>
      </c>
      <c r="F33" s="323">
        <v>262</v>
      </c>
      <c r="G33" s="602">
        <f t="shared" si="0"/>
        <v>1.165289256198347</v>
      </c>
      <c r="H33" s="604">
        <f t="shared" si="1"/>
        <v>8.4769169154232079E-6</v>
      </c>
    </row>
    <row r="34" spans="1:8">
      <c r="A34" s="301" t="s">
        <v>220</v>
      </c>
      <c r="B34" s="322">
        <v>0</v>
      </c>
      <c r="C34" s="323">
        <v>29.92</v>
      </c>
      <c r="D34" s="298" t="s">
        <v>65</v>
      </c>
      <c r="E34" s="322">
        <v>0</v>
      </c>
      <c r="F34" s="323">
        <v>253.541</v>
      </c>
      <c r="G34" s="602" t="s">
        <v>65</v>
      </c>
      <c r="H34" s="604">
        <f t="shared" si="1"/>
        <v>8.2032289757760137E-6</v>
      </c>
    </row>
    <row r="35" spans="1:8">
      <c r="A35" s="301" t="s">
        <v>221</v>
      </c>
      <c r="B35" s="322">
        <v>5.585</v>
      </c>
      <c r="C35" s="323">
        <v>34.700000000000003</v>
      </c>
      <c r="D35" s="298">
        <f t="shared" si="2"/>
        <v>5.2130707251566699</v>
      </c>
      <c r="E35" s="322">
        <v>67.655000000000001</v>
      </c>
      <c r="F35" s="323">
        <v>179.31</v>
      </c>
      <c r="G35" s="602">
        <f t="shared" si="0"/>
        <v>1.6503584361835784</v>
      </c>
      <c r="H35" s="604">
        <f t="shared" si="1"/>
        <v>5.8015113439104406E-6</v>
      </c>
    </row>
    <row r="36" spans="1:8">
      <c r="A36" s="301" t="s">
        <v>222</v>
      </c>
      <c r="B36" s="322">
        <v>0</v>
      </c>
      <c r="C36" s="323">
        <v>95</v>
      </c>
      <c r="D36" s="298" t="s">
        <v>65</v>
      </c>
      <c r="E36" s="322">
        <v>58.67</v>
      </c>
      <c r="F36" s="323">
        <v>152</v>
      </c>
      <c r="G36" s="602">
        <f t="shared" si="0"/>
        <v>1.5907618885290606</v>
      </c>
      <c r="H36" s="604">
        <f t="shared" si="1"/>
        <v>4.9179059967340744E-6</v>
      </c>
    </row>
    <row r="37" spans="1:8">
      <c r="A37" s="301" t="s">
        <v>223</v>
      </c>
      <c r="B37" s="322">
        <v>48</v>
      </c>
      <c r="C37" s="323">
        <v>18</v>
      </c>
      <c r="D37" s="298">
        <f t="shared" si="2"/>
        <v>-0.625</v>
      </c>
      <c r="E37" s="322">
        <v>8599</v>
      </c>
      <c r="F37" s="323">
        <v>145</v>
      </c>
      <c r="G37" s="602">
        <f t="shared" si="0"/>
        <v>-0.98313757413652747</v>
      </c>
      <c r="H37" s="604">
        <f t="shared" si="1"/>
        <v>4.6914234837265843E-6</v>
      </c>
    </row>
    <row r="38" spans="1:8">
      <c r="A38" s="301" t="s">
        <v>272</v>
      </c>
      <c r="B38" s="322">
        <v>0</v>
      </c>
      <c r="C38" s="323">
        <v>0</v>
      </c>
      <c r="D38" s="298" t="s">
        <v>55</v>
      </c>
      <c r="E38" s="322">
        <v>303.63</v>
      </c>
      <c r="F38" s="323">
        <v>20</v>
      </c>
      <c r="G38" s="602">
        <f t="shared" si="0"/>
        <v>-0.93413035602542571</v>
      </c>
      <c r="H38" s="604">
        <f t="shared" si="1"/>
        <v>6.4709289430711506E-7</v>
      </c>
    </row>
    <row r="39" spans="1:8" ht="13.5" thickBot="1">
      <c r="A39" s="307" t="s">
        <v>224</v>
      </c>
      <c r="B39" s="325">
        <v>0</v>
      </c>
      <c r="C39" s="326"/>
      <c r="D39" s="308" t="s">
        <v>55</v>
      </c>
      <c r="E39" s="325">
        <v>33792.014999999999</v>
      </c>
      <c r="F39" s="326">
        <v>0</v>
      </c>
      <c r="G39" s="605">
        <f t="shared" si="0"/>
        <v>-1</v>
      </c>
      <c r="H39" s="606">
        <f t="shared" si="1"/>
        <v>0</v>
      </c>
    </row>
    <row r="40" spans="1:8">
      <c r="A40" s="288" t="s">
        <v>267</v>
      </c>
      <c r="B40" s="320">
        <f>SUM(B41:B43)</f>
        <v>24378.659999999996</v>
      </c>
      <c r="C40" s="321">
        <f>SUM(C41:C43)</f>
        <v>29748.309999999998</v>
      </c>
      <c r="D40" s="291">
        <f>C40/B40-1</f>
        <v>0.22026026040807833</v>
      </c>
      <c r="E40" s="320">
        <f>SUM(E41:E43)</f>
        <v>184524.34</v>
      </c>
      <c r="F40" s="321">
        <f>SUM(F41:F43)</f>
        <v>236871.03000000003</v>
      </c>
      <c r="G40" s="600">
        <f>F40/E40-1</f>
        <v>0.28368447219483373</v>
      </c>
      <c r="H40" s="601">
        <f>F40/$F$40</f>
        <v>1</v>
      </c>
    </row>
    <row r="41" spans="1:8">
      <c r="A41" s="295" t="s">
        <v>273</v>
      </c>
      <c r="B41" s="322">
        <v>14689.14</v>
      </c>
      <c r="C41" s="323">
        <v>20268.96</v>
      </c>
      <c r="D41" s="298">
        <f t="shared" ref="D41:D42" si="3">C41/B41-1</f>
        <v>0.37986022326698499</v>
      </c>
      <c r="E41" s="322">
        <v>95762.73</v>
      </c>
      <c r="F41" s="323">
        <v>150625.31</v>
      </c>
      <c r="G41" s="602">
        <f t="shared" si="0"/>
        <v>0.57290116937977853</v>
      </c>
      <c r="H41" s="603">
        <f t="shared" ref="H41:H43" si="4">F41/$F$40</f>
        <v>0.63589587126800595</v>
      </c>
    </row>
    <row r="42" spans="1:8">
      <c r="A42" s="295" t="s">
        <v>274</v>
      </c>
      <c r="B42" s="322">
        <v>9689.5199999999986</v>
      </c>
      <c r="C42" s="323">
        <v>9479.34</v>
      </c>
      <c r="D42" s="298">
        <f t="shared" si="3"/>
        <v>-2.169147697718754E-2</v>
      </c>
      <c r="E42" s="322">
        <v>88761.61</v>
      </c>
      <c r="F42" s="323">
        <v>86038.02</v>
      </c>
      <c r="G42" s="602">
        <f t="shared" si="0"/>
        <v>-3.0684323999981444E-2</v>
      </c>
      <c r="H42" s="603">
        <f t="shared" si="4"/>
        <v>0.36322728026301904</v>
      </c>
    </row>
    <row r="43" spans="1:8" ht="13.5" thickBot="1">
      <c r="A43" s="307" t="s">
        <v>275</v>
      </c>
      <c r="B43" s="325">
        <v>0</v>
      </c>
      <c r="C43" s="327">
        <v>0.01</v>
      </c>
      <c r="D43" s="308" t="s">
        <v>65</v>
      </c>
      <c r="E43" s="325">
        <v>0</v>
      </c>
      <c r="F43" s="326">
        <v>207.7</v>
      </c>
      <c r="G43" s="605" t="s">
        <v>65</v>
      </c>
      <c r="H43" s="607">
        <f t="shared" si="4"/>
        <v>8.7684846897486768E-4</v>
      </c>
    </row>
    <row r="44" spans="1:8">
      <c r="A44" s="624" t="s">
        <v>225</v>
      </c>
      <c r="B44" s="625"/>
      <c r="C44" s="625"/>
      <c r="D44" s="625"/>
      <c r="E44" s="625"/>
      <c r="F44" s="372"/>
      <c r="G44" s="373"/>
      <c r="H44" s="373"/>
    </row>
  </sheetData>
  <mergeCells count="3">
    <mergeCell ref="B5:D5"/>
    <mergeCell ref="E5:H5"/>
    <mergeCell ref="A44:E44"/>
  </mergeCells>
  <conditionalFormatting sqref="H7:H14">
    <cfRule type="cellIs" dxfId="3" priority="4" operator="greaterThan">
      <formula>1</formula>
    </cfRule>
  </conditionalFormatting>
  <conditionalFormatting sqref="H15:H39">
    <cfRule type="cellIs" dxfId="2" priority="2" operator="greaterThan">
      <formula>1</formula>
    </cfRule>
  </conditionalFormatting>
  <conditionalFormatting sqref="H40:H43">
    <cfRule type="cellIs" dxfId="1" priority="1" operator="greaterThan">
      <formula>1</formula>
    </cfRule>
  </conditionalFormatting>
  <pageMargins left="0.7" right="0.7" top="0.75" bottom="0.75" header="0.3" footer="0.3"/>
  <pageSetup paperSize="9" orientation="portrait" r:id="rId1"/>
  <ignoredErrors>
    <ignoredError sqref="D7 D4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25" workbookViewId="0">
      <selection activeCell="B74" sqref="B74"/>
    </sheetView>
  </sheetViews>
  <sheetFormatPr baseColWidth="10" defaultColWidth="11.5703125" defaultRowHeight="12.75"/>
  <cols>
    <col min="1" max="1" width="16.42578125" style="267" customWidth="1"/>
    <col min="2" max="2" width="16" style="267" customWidth="1"/>
    <col min="3" max="9" width="16" style="328" customWidth="1"/>
    <col min="10" max="10" width="3" style="249" customWidth="1"/>
    <col min="11" max="16384" width="11.5703125" style="249"/>
  </cols>
  <sheetData>
    <row r="1" spans="1:9">
      <c r="A1" s="310" t="s">
        <v>341</v>
      </c>
    </row>
    <row r="2" spans="1:9" ht="15.75">
      <c r="A2" s="286" t="s">
        <v>285</v>
      </c>
    </row>
    <row r="3" spans="1:9">
      <c r="A3" s="250"/>
    </row>
    <row r="4" spans="1:9">
      <c r="A4" s="329" t="s">
        <v>343</v>
      </c>
      <c r="B4" s="330" t="s">
        <v>286</v>
      </c>
      <c r="C4" s="330" t="s">
        <v>287</v>
      </c>
      <c r="D4" s="330" t="s">
        <v>288</v>
      </c>
      <c r="E4" s="330" t="s">
        <v>289</v>
      </c>
      <c r="F4" s="330" t="s">
        <v>122</v>
      </c>
      <c r="G4" s="330" t="s">
        <v>290</v>
      </c>
      <c r="H4" s="330" t="s">
        <v>291</v>
      </c>
      <c r="I4" s="330" t="s">
        <v>292</v>
      </c>
    </row>
    <row r="5" spans="1:9" s="333" customFormat="1" ht="13.5" thickBot="1">
      <c r="A5" s="331"/>
      <c r="B5" s="332" t="s">
        <v>293</v>
      </c>
      <c r="C5" s="332" t="s">
        <v>293</v>
      </c>
      <c r="D5" s="332" t="s">
        <v>294</v>
      </c>
      <c r="E5" s="332" t="s">
        <v>295</v>
      </c>
      <c r="F5" s="332" t="s">
        <v>296</v>
      </c>
      <c r="G5" s="332" t="s">
        <v>296</v>
      </c>
      <c r="H5" s="332" t="s">
        <v>296</v>
      </c>
      <c r="I5" s="332" t="s">
        <v>296</v>
      </c>
    </row>
    <row r="6" spans="1:9">
      <c r="A6" s="267">
        <v>2004</v>
      </c>
      <c r="B6" s="334">
        <v>0.05</v>
      </c>
      <c r="C6" s="334">
        <v>5.0999999999999997E-2</v>
      </c>
      <c r="D6" s="334">
        <v>3.4799999999999998E-2</v>
      </c>
      <c r="E6" s="335">
        <v>3.41</v>
      </c>
      <c r="F6" s="336">
        <v>12809</v>
      </c>
      <c r="G6" s="336">
        <v>7124</v>
      </c>
      <c r="H6" s="336">
        <v>9805</v>
      </c>
      <c r="I6" s="336">
        <f>F6-H6</f>
        <v>3004</v>
      </c>
    </row>
    <row r="7" spans="1:9">
      <c r="A7" s="267">
        <v>2005</v>
      </c>
      <c r="B7" s="334">
        <v>6.285208165967561E-2</v>
      </c>
      <c r="C7" s="334">
        <v>6.5391821324574551E-2</v>
      </c>
      <c r="D7" s="334">
        <v>1.49E-2</v>
      </c>
      <c r="E7" s="335">
        <v>3.3</v>
      </c>
      <c r="F7" s="336">
        <v>17368</v>
      </c>
      <c r="G7" s="336">
        <v>9790</v>
      </c>
      <c r="H7" s="336">
        <v>12082</v>
      </c>
      <c r="I7" s="337">
        <f t="shared" ref="I7:I8" si="0">F7-H7</f>
        <v>5286</v>
      </c>
    </row>
    <row r="8" spans="1:9">
      <c r="A8" s="267">
        <v>2006</v>
      </c>
      <c r="B8" s="338">
        <v>7.5287768916579692E-2</v>
      </c>
      <c r="C8" s="338">
        <v>9.2492579012308333E-3</v>
      </c>
      <c r="D8" s="338">
        <v>1.14E-2</v>
      </c>
      <c r="E8" s="335">
        <v>3.27</v>
      </c>
      <c r="F8" s="339">
        <v>23830</v>
      </c>
      <c r="G8" s="339">
        <v>14735</v>
      </c>
      <c r="H8" s="339">
        <v>14844</v>
      </c>
      <c r="I8" s="337">
        <f t="shared" si="0"/>
        <v>8986</v>
      </c>
    </row>
    <row r="9" spans="1:9">
      <c r="A9" s="267">
        <v>2007</v>
      </c>
      <c r="B9" s="338">
        <v>8.5184497525102362E-2</v>
      </c>
      <c r="C9" s="338">
        <v>3.7566658866790871E-2</v>
      </c>
      <c r="D9" s="338">
        <v>1.7787100404310932E-2</v>
      </c>
      <c r="E9" s="335">
        <v>3.128333699969621</v>
      </c>
      <c r="F9" s="339">
        <v>28094.019126088009</v>
      </c>
      <c r="G9" s="339">
        <v>18730.272446936651</v>
      </c>
      <c r="H9" s="339">
        <v>19590.521779000002</v>
      </c>
      <c r="I9" s="337">
        <v>8503.4973470880068</v>
      </c>
    </row>
    <row r="10" spans="1:9">
      <c r="A10" s="267">
        <v>2008</v>
      </c>
      <c r="B10" s="338">
        <v>9.1431481975249085E-2</v>
      </c>
      <c r="C10" s="338">
        <v>7.1487132744776999E-2</v>
      </c>
      <c r="D10" s="338">
        <v>5.7878827399999999E-2</v>
      </c>
      <c r="E10" s="335">
        <v>2.9247264298901503</v>
      </c>
      <c r="F10" s="339">
        <v>31018.479629195266</v>
      </c>
      <c r="G10" s="339">
        <v>19513.421048299402</v>
      </c>
      <c r="H10" s="339">
        <v>28449.181869000004</v>
      </c>
      <c r="I10" s="337">
        <v>2569.2977601952657</v>
      </c>
    </row>
    <row r="11" spans="1:9">
      <c r="A11" s="267">
        <v>2009</v>
      </c>
      <c r="B11" s="338">
        <v>1.0492323817545781E-2</v>
      </c>
      <c r="C11" s="338">
        <v>-2.115092483666544E-2</v>
      </c>
      <c r="D11" s="338">
        <v>2.9353462399999999E-2</v>
      </c>
      <c r="E11" s="335">
        <v>3.0115883398838004</v>
      </c>
      <c r="F11" s="339">
        <v>27070.51963887288</v>
      </c>
      <c r="G11" s="339">
        <v>17569.690328277931</v>
      </c>
      <c r="H11" s="339">
        <v>21010.687576</v>
      </c>
      <c r="I11" s="337">
        <v>6059.8320628728743</v>
      </c>
    </row>
    <row r="12" spans="1:9">
      <c r="A12" s="267">
        <v>2010</v>
      </c>
      <c r="B12" s="338">
        <v>8.4507468752585455E-2</v>
      </c>
      <c r="C12" s="338">
        <v>-2.7200264214781101E-2</v>
      </c>
      <c r="D12" s="338">
        <v>1.5295290833333723E-2</v>
      </c>
      <c r="E12" s="335">
        <v>2.8250957505877676</v>
      </c>
      <c r="F12" s="339">
        <v>35803.08081459505</v>
      </c>
      <c r="G12" s="339">
        <v>23496.859365768923</v>
      </c>
      <c r="H12" s="339">
        <v>28815.319466000004</v>
      </c>
      <c r="I12" s="337">
        <v>6987.7613485950487</v>
      </c>
    </row>
    <row r="13" spans="1:9">
      <c r="A13" s="267">
        <v>2011</v>
      </c>
      <c r="B13" s="338">
        <v>6.4522160023376351E-2</v>
      </c>
      <c r="C13" s="338">
        <v>-2.1193681963797388E-2</v>
      </c>
      <c r="D13" s="338">
        <v>3.3696654863748704E-2</v>
      </c>
      <c r="E13" s="335">
        <v>2.7540112112709312</v>
      </c>
      <c r="F13" s="339">
        <v>46375.961566173544</v>
      </c>
      <c r="G13" s="339">
        <v>29623.141834212729</v>
      </c>
      <c r="H13" s="339">
        <v>37151.5216</v>
      </c>
      <c r="I13" s="337">
        <v>9224.4399661735497</v>
      </c>
    </row>
    <row r="14" spans="1:9">
      <c r="A14" s="267">
        <v>2012</v>
      </c>
      <c r="B14" s="338">
        <v>5.9503463404493286E-2</v>
      </c>
      <c r="C14" s="338">
        <v>2.5103842207752792E-2</v>
      </c>
      <c r="D14" s="338">
        <v>3.6554139094222504E-2</v>
      </c>
      <c r="E14" s="335">
        <v>2.6375267297979796</v>
      </c>
      <c r="F14" s="339">
        <v>47410.606678139025</v>
      </c>
      <c r="G14" s="339">
        <v>30035.325186776645</v>
      </c>
      <c r="H14" s="339">
        <v>41017.937140000002</v>
      </c>
      <c r="I14" s="337">
        <v>6392.6695381390182</v>
      </c>
    </row>
    <row r="15" spans="1:9">
      <c r="A15" s="267">
        <v>2013</v>
      </c>
      <c r="B15" s="338">
        <v>5.8540570722561969E-2</v>
      </c>
      <c r="C15" s="338">
        <v>4.2606338594699762E-2</v>
      </c>
      <c r="D15" s="338">
        <v>2.8058274546629177E-2</v>
      </c>
      <c r="E15" s="335">
        <v>2.7023295295055818</v>
      </c>
      <c r="F15" s="339">
        <v>42860.636578772843</v>
      </c>
      <c r="G15" s="337">
        <v>26375.954516193058</v>
      </c>
      <c r="H15" s="337">
        <v>42356.184714999996</v>
      </c>
      <c r="I15" s="337">
        <v>504.45186377285063</v>
      </c>
    </row>
    <row r="16" spans="1:9">
      <c r="A16" s="340">
        <v>2014</v>
      </c>
      <c r="B16" s="341">
        <v>2.3906678024908815E-2</v>
      </c>
      <c r="C16" s="341">
        <v>-2.2333599723621519E-2</v>
      </c>
      <c r="D16" s="341">
        <v>3.2459610352057099E-2</v>
      </c>
      <c r="E16" s="342">
        <v>2.8387441197691197</v>
      </c>
      <c r="F16" s="337">
        <v>39532.68289863666</v>
      </c>
      <c r="G16" s="337">
        <v>22938.843128408011</v>
      </c>
      <c r="H16" s="337">
        <v>41042.150549999991</v>
      </c>
      <c r="I16" s="337">
        <v>-1509.4676513633376</v>
      </c>
    </row>
    <row r="17" spans="1:9" s="343" customFormat="1">
      <c r="A17" s="340">
        <v>2015</v>
      </c>
      <c r="B17" s="341">
        <v>3.3242006341480279E-2</v>
      </c>
      <c r="C17" s="341">
        <v>0.15658743860788774</v>
      </c>
      <c r="D17" s="341">
        <v>3.5478487642527201E-2</v>
      </c>
      <c r="E17" s="342">
        <v>3.1853143181818182</v>
      </c>
      <c r="F17" s="337">
        <v>34235.663917661659</v>
      </c>
      <c r="G17" s="337">
        <v>21139.489453859722</v>
      </c>
      <c r="H17" s="337">
        <v>37385.181727000003</v>
      </c>
      <c r="I17" s="337">
        <v>-3149.5178093383411</v>
      </c>
    </row>
    <row r="18" spans="1:9" s="343" customFormat="1">
      <c r="A18" s="344">
        <v>2016</v>
      </c>
      <c r="B18" s="345">
        <v>3.8965679567061928E-2</v>
      </c>
      <c r="C18" s="345">
        <v>0.21202315488549117</v>
      </c>
      <c r="D18" s="345">
        <v>3.5930838949935977E-2</v>
      </c>
      <c r="E18" s="346">
        <v>3.375425825928458</v>
      </c>
      <c r="F18" s="347">
        <v>36837.510465790197</v>
      </c>
      <c r="G18" s="347">
        <v>23817.481716532107</v>
      </c>
      <c r="H18" s="347">
        <v>35107.313703</v>
      </c>
      <c r="I18" s="347">
        <v>1730.1967627902036</v>
      </c>
    </row>
    <row r="19" spans="1:9">
      <c r="A19" s="348">
        <v>2017</v>
      </c>
      <c r="B19" s="349"/>
      <c r="C19" s="350"/>
      <c r="D19" s="349"/>
      <c r="E19" s="351"/>
      <c r="F19" s="352"/>
      <c r="G19" s="352"/>
      <c r="H19" s="352"/>
      <c r="I19" s="352"/>
    </row>
    <row r="20" spans="1:9">
      <c r="A20" s="353" t="s">
        <v>297</v>
      </c>
      <c r="B20" s="354">
        <v>4.9478625324126571E-2</v>
      </c>
      <c r="C20" s="354">
        <v>0.1407998906586623</v>
      </c>
      <c r="D20" s="334">
        <v>3.1E-2</v>
      </c>
      <c r="E20" s="355">
        <v>3.34</v>
      </c>
      <c r="F20" s="356">
        <v>3328.0064256632018</v>
      </c>
      <c r="G20" s="357">
        <v>1812.4449035216858</v>
      </c>
      <c r="H20" s="357">
        <v>2966.5289029999999</v>
      </c>
      <c r="I20" s="357">
        <f t="shared" ref="I20:I27" si="1">F20-H20</f>
        <v>361.47752266320185</v>
      </c>
    </row>
    <row r="21" spans="1:9">
      <c r="A21" s="353" t="s">
        <v>298</v>
      </c>
      <c r="B21" s="334">
        <v>7.1712987250928959E-3</v>
      </c>
      <c r="C21" s="334">
        <v>1.4796174067160307E-2</v>
      </c>
      <c r="D21" s="358">
        <v>3.2500000000000001E-2</v>
      </c>
      <c r="E21" s="359">
        <v>3.26</v>
      </c>
      <c r="F21" s="336">
        <v>3581.3004032407343</v>
      </c>
      <c r="G21" s="339">
        <v>2199.3113550130074</v>
      </c>
      <c r="H21" s="339">
        <v>2842.2779089999999</v>
      </c>
      <c r="I21" s="337">
        <f t="shared" si="1"/>
        <v>739.02249424073443</v>
      </c>
    </row>
    <row r="22" spans="1:9">
      <c r="A22" s="353" t="s">
        <v>299</v>
      </c>
      <c r="B22" s="334">
        <v>8.6406620907804668E-3</v>
      </c>
      <c r="C22" s="334">
        <v>-2.6741948910614467E-2</v>
      </c>
      <c r="D22" s="358">
        <v>3.9699999999999999E-2</v>
      </c>
      <c r="E22" s="359">
        <v>3.2639999999999998</v>
      </c>
      <c r="F22" s="336">
        <v>3310.5026609458541</v>
      </c>
      <c r="G22" s="339">
        <v>1998.1335873734076</v>
      </c>
      <c r="H22" s="339">
        <v>3184.456647</v>
      </c>
      <c r="I22" s="337">
        <f t="shared" si="1"/>
        <v>126.04601394585416</v>
      </c>
    </row>
    <row r="23" spans="1:9">
      <c r="A23" s="353" t="s">
        <v>142</v>
      </c>
      <c r="B23" s="334">
        <v>2.4047808451311426E-3</v>
      </c>
      <c r="C23" s="334">
        <v>1.8934602688477183E-2</v>
      </c>
      <c r="D23" s="358">
        <v>3.6900000000000002E-2</v>
      </c>
      <c r="E23" s="359">
        <v>3.2480000000000002</v>
      </c>
      <c r="F23" s="336">
        <v>3132.6006337112431</v>
      </c>
      <c r="G23" s="339">
        <v>1930.2744331137019</v>
      </c>
      <c r="H23" s="339">
        <v>2977.601568</v>
      </c>
      <c r="I23" s="337">
        <f t="shared" si="1"/>
        <v>154.99906571124302</v>
      </c>
    </row>
    <row r="24" spans="1:9">
      <c r="A24" s="353" t="s">
        <v>143</v>
      </c>
      <c r="B24" s="334">
        <v>3.4505465018721537E-2</v>
      </c>
      <c r="C24" s="334">
        <v>1.687855255940704E-2</v>
      </c>
      <c r="D24" s="358">
        <v>3.04E-2</v>
      </c>
      <c r="E24" s="359">
        <v>3.2730000000000001</v>
      </c>
      <c r="F24" s="336">
        <v>3530.7173034614293</v>
      </c>
      <c r="G24" s="339">
        <v>2167.3854135604056</v>
      </c>
      <c r="H24" s="339">
        <v>3198.619518</v>
      </c>
      <c r="I24" s="337">
        <f t="shared" si="1"/>
        <v>332.09778546142934</v>
      </c>
    </row>
    <row r="25" spans="1:9">
      <c r="A25" s="353" t="s">
        <v>144</v>
      </c>
      <c r="B25" s="358">
        <v>3.642239636406245E-2</v>
      </c>
      <c r="C25" s="358">
        <v>6.8593049434374928E-2</v>
      </c>
      <c r="D25" s="358">
        <v>2.7300000000000001E-2</v>
      </c>
      <c r="E25" s="359">
        <v>3.2679999999999998</v>
      </c>
      <c r="F25" s="336">
        <v>3845.9756681716754</v>
      </c>
      <c r="G25" s="339">
        <v>2345.0233671271158</v>
      </c>
      <c r="H25" s="339">
        <v>3061.6818759999996</v>
      </c>
      <c r="I25" s="337">
        <f t="shared" si="1"/>
        <v>784.2937921716757</v>
      </c>
    </row>
    <row r="26" spans="1:9">
      <c r="A26" s="353" t="s">
        <v>145</v>
      </c>
      <c r="B26" s="358">
        <v>1.5500000000000114E-2</v>
      </c>
      <c r="C26" s="358">
        <v>4.2627178907962818E-2</v>
      </c>
      <c r="D26" s="358">
        <v>2.8500000000000001E-2</v>
      </c>
      <c r="E26" s="359">
        <v>3.2490000000000001</v>
      </c>
      <c r="F26" s="336">
        <v>3415.9159352096431</v>
      </c>
      <c r="G26" s="339">
        <v>1853.310229841562</v>
      </c>
      <c r="H26" s="339">
        <v>3195.9239969999999</v>
      </c>
      <c r="I26" s="337">
        <f t="shared" si="1"/>
        <v>219.99193820964319</v>
      </c>
    </row>
    <row r="27" spans="1:9">
      <c r="A27" s="353" t="s">
        <v>146</v>
      </c>
      <c r="B27" s="358">
        <v>2.2799999999999869E-2</v>
      </c>
      <c r="C27" s="358">
        <v>4.3600000000000139E-2</v>
      </c>
      <c r="D27" s="358">
        <v>3.1738100701898198E-2</v>
      </c>
      <c r="E27" s="359">
        <v>3.242</v>
      </c>
      <c r="F27" s="336">
        <v>3922.8621467887547</v>
      </c>
      <c r="G27" s="339">
        <v>2392.3654229659574</v>
      </c>
      <c r="H27" s="339">
        <v>3490.2099520000002</v>
      </c>
      <c r="I27" s="337">
        <f t="shared" si="1"/>
        <v>432.65219478875451</v>
      </c>
    </row>
    <row r="28" spans="1:9">
      <c r="A28" s="353" t="s">
        <v>156</v>
      </c>
      <c r="B28" s="626" t="s">
        <v>300</v>
      </c>
      <c r="C28" s="626"/>
      <c r="D28" s="358">
        <v>2.9449951355022E-2</v>
      </c>
      <c r="E28" s="359">
        <v>3.2469999999999999</v>
      </c>
      <c r="F28" s="626" t="s">
        <v>301</v>
      </c>
      <c r="G28" s="626"/>
      <c r="H28" s="626"/>
      <c r="I28" s="626"/>
    </row>
    <row r="29" spans="1:9">
      <c r="A29" s="353"/>
      <c r="B29" s="338"/>
      <c r="C29" s="338"/>
      <c r="D29" s="338"/>
      <c r="E29" s="360"/>
      <c r="I29" s="339"/>
    </row>
    <row r="30" spans="1:9">
      <c r="A30" s="353"/>
      <c r="B30" s="338"/>
      <c r="C30" s="338"/>
      <c r="D30" s="338"/>
      <c r="E30" s="360"/>
      <c r="I30" s="339"/>
    </row>
    <row r="31" spans="1:9" s="361" customFormat="1">
      <c r="A31" s="250" t="s">
        <v>302</v>
      </c>
      <c r="B31" s="328"/>
      <c r="C31" s="328"/>
      <c r="D31" s="328"/>
      <c r="E31" s="328"/>
      <c r="F31" s="328"/>
      <c r="G31" s="328"/>
      <c r="H31" s="328"/>
      <c r="I31" s="328"/>
    </row>
    <row r="32" spans="1:9">
      <c r="B32" s="328"/>
    </row>
    <row r="33" spans="1:9">
      <c r="A33" s="329" t="s">
        <v>343</v>
      </c>
      <c r="B33" s="330" t="s">
        <v>303</v>
      </c>
      <c r="C33" s="330" t="s">
        <v>304</v>
      </c>
      <c r="D33" s="330" t="s">
        <v>305</v>
      </c>
      <c r="E33" s="330" t="s">
        <v>306</v>
      </c>
      <c r="F33" s="330" t="s">
        <v>307</v>
      </c>
      <c r="G33" s="330" t="s">
        <v>308</v>
      </c>
      <c r="H33" s="330" t="s">
        <v>231</v>
      </c>
      <c r="I33" s="330" t="s">
        <v>309</v>
      </c>
    </row>
    <row r="34" spans="1:9">
      <c r="A34" s="362"/>
      <c r="B34" s="363" t="s">
        <v>310</v>
      </c>
      <c r="C34" s="364" t="s">
        <v>311</v>
      </c>
      <c r="D34" s="363" t="s">
        <v>310</v>
      </c>
      <c r="E34" s="364" t="s">
        <v>311</v>
      </c>
      <c r="F34" s="363" t="s">
        <v>310</v>
      </c>
      <c r="G34" s="365" t="s">
        <v>310</v>
      </c>
      <c r="H34" s="363" t="s">
        <v>312</v>
      </c>
      <c r="I34" s="365" t="s">
        <v>313</v>
      </c>
    </row>
    <row r="35" spans="1:9">
      <c r="A35" s="362"/>
      <c r="B35" s="363" t="s">
        <v>314</v>
      </c>
      <c r="C35" s="364" t="s">
        <v>315</v>
      </c>
      <c r="D35" s="363" t="s">
        <v>314</v>
      </c>
      <c r="E35" s="365" t="s">
        <v>316</v>
      </c>
      <c r="F35" s="363" t="s">
        <v>314</v>
      </c>
      <c r="G35" s="365" t="s">
        <v>314</v>
      </c>
      <c r="H35" s="363" t="s">
        <v>317</v>
      </c>
      <c r="I35" s="365" t="s">
        <v>318</v>
      </c>
    </row>
    <row r="36" spans="1:9">
      <c r="B36" s="339"/>
      <c r="C36" s="338"/>
      <c r="D36" s="339"/>
      <c r="E36" s="366"/>
      <c r="F36" s="339"/>
      <c r="G36" s="366"/>
      <c r="H36" s="339"/>
      <c r="I36" s="366"/>
    </row>
    <row r="37" spans="1:9">
      <c r="A37" s="267">
        <v>1995</v>
      </c>
      <c r="B37" s="367">
        <v>133.19999999999999</v>
      </c>
      <c r="C37" s="367">
        <v>384.2</v>
      </c>
      <c r="D37" s="367">
        <v>46.8</v>
      </c>
      <c r="E37" s="367">
        <v>5.19</v>
      </c>
      <c r="F37" s="367">
        <v>28.6</v>
      </c>
      <c r="G37" s="367">
        <v>294.5</v>
      </c>
      <c r="H37" s="367">
        <v>16.5</v>
      </c>
      <c r="I37" s="367">
        <v>7.9</v>
      </c>
    </row>
    <row r="38" spans="1:9">
      <c r="A38" s="267">
        <v>1996</v>
      </c>
      <c r="B38" s="367">
        <v>103.89</v>
      </c>
      <c r="C38" s="367">
        <v>387.8</v>
      </c>
      <c r="D38" s="367">
        <v>46.5</v>
      </c>
      <c r="E38" s="367">
        <v>5.18</v>
      </c>
      <c r="F38" s="367">
        <v>35.1</v>
      </c>
      <c r="G38" s="367">
        <v>289</v>
      </c>
      <c r="H38" s="367">
        <v>20.5</v>
      </c>
      <c r="I38" s="367">
        <v>3.78</v>
      </c>
    </row>
    <row r="39" spans="1:9">
      <c r="A39" s="267">
        <v>1997</v>
      </c>
      <c r="B39" s="367">
        <v>103.22</v>
      </c>
      <c r="C39" s="367">
        <v>331.2</v>
      </c>
      <c r="D39" s="367">
        <v>59.7</v>
      </c>
      <c r="E39" s="367">
        <v>4.8899999999999997</v>
      </c>
      <c r="F39" s="367">
        <v>28</v>
      </c>
      <c r="G39" s="367">
        <v>264.39999999999998</v>
      </c>
      <c r="H39" s="367">
        <v>20.100000000000001</v>
      </c>
      <c r="I39" s="367">
        <v>4.3</v>
      </c>
    </row>
    <row r="40" spans="1:9">
      <c r="A40" s="267">
        <v>1998</v>
      </c>
      <c r="B40" s="367">
        <v>74.97</v>
      </c>
      <c r="C40" s="367">
        <v>294.10000000000002</v>
      </c>
      <c r="D40" s="367">
        <v>46.5</v>
      </c>
      <c r="E40" s="367">
        <v>5.53</v>
      </c>
      <c r="F40" s="367">
        <v>24</v>
      </c>
      <c r="G40" s="367">
        <v>261.39999999999998</v>
      </c>
      <c r="H40" s="367">
        <v>21</v>
      </c>
      <c r="I40" s="367">
        <v>3.41</v>
      </c>
    </row>
    <row r="41" spans="1:9">
      <c r="A41" s="267">
        <v>1999</v>
      </c>
      <c r="B41" s="367">
        <v>71.38</v>
      </c>
      <c r="C41" s="367">
        <v>278.8</v>
      </c>
      <c r="D41" s="367">
        <v>48.8</v>
      </c>
      <c r="E41" s="367">
        <v>5.25</v>
      </c>
      <c r="F41" s="367">
        <v>22.8</v>
      </c>
      <c r="G41" s="367">
        <v>254.4</v>
      </c>
      <c r="H41" s="367">
        <v>17.399999999999999</v>
      </c>
      <c r="I41" s="367">
        <v>2.65</v>
      </c>
    </row>
    <row r="42" spans="1:9">
      <c r="A42" s="267">
        <v>2000</v>
      </c>
      <c r="B42" s="367">
        <v>82.29</v>
      </c>
      <c r="C42" s="367">
        <v>279</v>
      </c>
      <c r="D42" s="367">
        <v>51.2</v>
      </c>
      <c r="E42" s="367">
        <v>5</v>
      </c>
      <c r="F42" s="367">
        <v>20.6</v>
      </c>
      <c r="G42" s="367">
        <v>253.4</v>
      </c>
      <c r="H42" s="367">
        <v>18.5</v>
      </c>
      <c r="I42" s="367">
        <v>2.5499999999999998</v>
      </c>
    </row>
    <row r="43" spans="1:9">
      <c r="A43" s="267">
        <v>2001</v>
      </c>
      <c r="B43" s="367">
        <v>71.569999999999993</v>
      </c>
      <c r="C43" s="367">
        <v>271.14</v>
      </c>
      <c r="D43" s="367">
        <v>40.200000000000003</v>
      </c>
      <c r="E43" s="367">
        <v>4.37</v>
      </c>
      <c r="F43" s="367">
        <v>21.59</v>
      </c>
      <c r="G43" s="367" t="s">
        <v>319</v>
      </c>
      <c r="H43" s="367">
        <v>19.399999999999999</v>
      </c>
      <c r="I43" s="367">
        <v>2.36</v>
      </c>
    </row>
    <row r="44" spans="1:9">
      <c r="A44" s="267">
        <v>2002</v>
      </c>
      <c r="B44" s="367">
        <v>70.650000000000006</v>
      </c>
      <c r="C44" s="367">
        <v>310.01</v>
      </c>
      <c r="D44" s="367">
        <v>35.31</v>
      </c>
      <c r="E44" s="367">
        <v>4.5999999999999996</v>
      </c>
      <c r="F44" s="367">
        <v>20.53</v>
      </c>
      <c r="G44" s="367" t="s">
        <v>320</v>
      </c>
      <c r="H44" s="367">
        <v>19</v>
      </c>
      <c r="I44" s="367">
        <v>3.77</v>
      </c>
    </row>
    <row r="45" spans="1:9">
      <c r="A45" s="267">
        <v>2003</v>
      </c>
      <c r="B45" s="367">
        <v>80.73</v>
      </c>
      <c r="C45" s="367">
        <v>363.78</v>
      </c>
      <c r="D45" s="367">
        <v>37.58</v>
      </c>
      <c r="E45" s="367">
        <v>4.88</v>
      </c>
      <c r="F45" s="367">
        <v>23.39</v>
      </c>
      <c r="G45" s="367" t="s">
        <v>321</v>
      </c>
      <c r="H45" s="367">
        <v>15.9</v>
      </c>
      <c r="I45" s="367">
        <v>5.32</v>
      </c>
    </row>
    <row r="46" spans="1:9">
      <c r="A46" s="267">
        <v>2004</v>
      </c>
      <c r="B46" s="367">
        <v>130.22</v>
      </c>
      <c r="C46" s="367">
        <v>409.56</v>
      </c>
      <c r="D46" s="367">
        <v>47.53</v>
      </c>
      <c r="E46" s="367">
        <v>6.66</v>
      </c>
      <c r="F46" s="367">
        <v>40.29</v>
      </c>
      <c r="G46" s="367" t="s">
        <v>322</v>
      </c>
      <c r="H46" s="367">
        <v>21.5</v>
      </c>
      <c r="I46" s="367">
        <v>16.420000000000002</v>
      </c>
    </row>
    <row r="47" spans="1:9">
      <c r="A47" s="267">
        <v>2005</v>
      </c>
      <c r="B47" s="367">
        <v>167.09</v>
      </c>
      <c r="C47" s="367">
        <v>444.99</v>
      </c>
      <c r="D47" s="367">
        <v>62.68</v>
      </c>
      <c r="E47" s="367">
        <v>7.31</v>
      </c>
      <c r="F47" s="367">
        <v>44.24</v>
      </c>
      <c r="G47" s="367" t="s">
        <v>323</v>
      </c>
      <c r="H47" s="367">
        <v>32.700000000000003</v>
      </c>
      <c r="I47" s="367">
        <v>31.73</v>
      </c>
    </row>
    <row r="48" spans="1:9">
      <c r="A48" s="267">
        <v>2006</v>
      </c>
      <c r="B48" s="367">
        <v>305.29000000000002</v>
      </c>
      <c r="C48" s="367">
        <v>604.34</v>
      </c>
      <c r="D48" s="367">
        <v>148.75</v>
      </c>
      <c r="E48" s="367">
        <v>11.55</v>
      </c>
      <c r="F48" s="367">
        <v>58.5</v>
      </c>
      <c r="G48" s="367" t="s">
        <v>324</v>
      </c>
      <c r="H48" s="367">
        <v>37.4</v>
      </c>
      <c r="I48" s="367">
        <v>24.75</v>
      </c>
    </row>
    <row r="49" spans="1:9">
      <c r="A49" s="267">
        <v>2007</v>
      </c>
      <c r="B49" s="367">
        <v>323.25</v>
      </c>
      <c r="C49" s="367">
        <v>696.43</v>
      </c>
      <c r="D49" s="367">
        <v>147.24</v>
      </c>
      <c r="E49" s="367">
        <v>13.38</v>
      </c>
      <c r="F49" s="367">
        <v>118.41</v>
      </c>
      <c r="G49" s="367" t="s">
        <v>325</v>
      </c>
      <c r="H49" s="367">
        <v>39.840000000000003</v>
      </c>
      <c r="I49" s="367">
        <v>30.17</v>
      </c>
    </row>
    <row r="50" spans="1:9">
      <c r="A50" s="267">
        <v>2008</v>
      </c>
      <c r="B50" s="367">
        <v>315.32</v>
      </c>
      <c r="C50" s="367">
        <v>872.37</v>
      </c>
      <c r="D50" s="367">
        <v>84.82</v>
      </c>
      <c r="E50" s="367">
        <v>14.99</v>
      </c>
      <c r="F50" s="367">
        <v>94.56</v>
      </c>
      <c r="G50" s="367" t="s">
        <v>326</v>
      </c>
      <c r="H50" s="367">
        <v>57.5</v>
      </c>
      <c r="I50" s="367">
        <v>28.74</v>
      </c>
    </row>
    <row r="51" spans="1:9">
      <c r="A51" s="267">
        <v>2009</v>
      </c>
      <c r="B51" s="367">
        <v>234.22</v>
      </c>
      <c r="C51" s="367">
        <v>973.66</v>
      </c>
      <c r="D51" s="367">
        <v>75.25</v>
      </c>
      <c r="E51" s="367">
        <v>14.67</v>
      </c>
      <c r="F51" s="367">
        <v>78.3</v>
      </c>
      <c r="G51" s="367" t="s">
        <v>327</v>
      </c>
      <c r="H51" s="367">
        <v>43.78</v>
      </c>
      <c r="I51" s="367">
        <v>11.12</v>
      </c>
    </row>
    <row r="52" spans="1:9">
      <c r="A52" s="267">
        <v>2010</v>
      </c>
      <c r="B52" s="367">
        <v>341.98</v>
      </c>
      <c r="C52" s="367">
        <v>1226.6600000000001</v>
      </c>
      <c r="D52" s="367">
        <v>97.92</v>
      </c>
      <c r="E52" s="367">
        <v>20.190000000000001</v>
      </c>
      <c r="F52" s="367">
        <v>97.41</v>
      </c>
      <c r="G52" s="367" t="s">
        <v>328</v>
      </c>
      <c r="H52" s="367">
        <v>68.17</v>
      </c>
      <c r="I52" s="367">
        <v>15.8</v>
      </c>
    </row>
    <row r="53" spans="1:9">
      <c r="A53" s="267">
        <v>2011</v>
      </c>
      <c r="B53" s="367">
        <v>399.66</v>
      </c>
      <c r="C53" s="367">
        <v>1573.16</v>
      </c>
      <c r="D53" s="367">
        <v>99.36</v>
      </c>
      <c r="E53" s="367">
        <v>35.119999999999997</v>
      </c>
      <c r="F53" s="367">
        <v>108.76</v>
      </c>
      <c r="G53" s="367" t="s">
        <v>329</v>
      </c>
      <c r="H53" s="367">
        <v>167.79</v>
      </c>
      <c r="I53" s="367">
        <v>15.45</v>
      </c>
    </row>
    <row r="54" spans="1:9">
      <c r="A54" s="267">
        <v>2012</v>
      </c>
      <c r="B54" s="367">
        <v>360.59</v>
      </c>
      <c r="C54" s="367">
        <v>1668.86</v>
      </c>
      <c r="D54" s="367">
        <v>88.29</v>
      </c>
      <c r="E54" s="367">
        <v>31.15</v>
      </c>
      <c r="F54" s="367">
        <v>93.5</v>
      </c>
      <c r="G54" s="367" t="s">
        <v>330</v>
      </c>
      <c r="H54" s="367">
        <v>128.53</v>
      </c>
      <c r="I54" s="367">
        <v>12.74</v>
      </c>
    </row>
    <row r="55" spans="1:9">
      <c r="A55" s="267">
        <v>2013</v>
      </c>
      <c r="B55" s="367">
        <v>332.12</v>
      </c>
      <c r="C55" s="367">
        <v>1409.51</v>
      </c>
      <c r="D55" s="367">
        <v>86.59</v>
      </c>
      <c r="E55" s="367">
        <v>23.79</v>
      </c>
      <c r="F55" s="367">
        <v>97.12</v>
      </c>
      <c r="G55" s="367" t="s">
        <v>331</v>
      </c>
      <c r="H55" s="367">
        <v>135.36000000000001</v>
      </c>
      <c r="I55" s="367">
        <v>10.32</v>
      </c>
    </row>
    <row r="56" spans="1:9">
      <c r="A56" s="267">
        <v>2014</v>
      </c>
      <c r="B56" s="367">
        <v>311.26</v>
      </c>
      <c r="C56" s="367">
        <v>1266.06</v>
      </c>
      <c r="D56" s="367">
        <v>98.18</v>
      </c>
      <c r="E56" s="367">
        <v>19.079999999999998</v>
      </c>
      <c r="F56" s="367">
        <v>95.07</v>
      </c>
      <c r="G56" s="367" t="s">
        <v>332</v>
      </c>
      <c r="H56" s="367">
        <v>96.84</v>
      </c>
      <c r="I56" s="367">
        <v>11.393000000000001</v>
      </c>
    </row>
    <row r="57" spans="1:9">
      <c r="A57" s="267">
        <v>2015</v>
      </c>
      <c r="B57" s="367">
        <v>249.23</v>
      </c>
      <c r="C57" s="367">
        <v>1159.82</v>
      </c>
      <c r="D57" s="367">
        <v>87.47</v>
      </c>
      <c r="E57" s="367">
        <v>15.68</v>
      </c>
      <c r="F57" s="367">
        <v>80.900000000000006</v>
      </c>
      <c r="G57" s="367" t="s">
        <v>333</v>
      </c>
      <c r="H57" s="367">
        <v>55.21</v>
      </c>
      <c r="I57" s="367">
        <v>6.6520000000000001</v>
      </c>
    </row>
    <row r="58" spans="1:9">
      <c r="A58" s="267">
        <v>2016</v>
      </c>
      <c r="B58" s="367">
        <v>220.59249999999997</v>
      </c>
      <c r="C58" s="367">
        <v>1248.1625000000001</v>
      </c>
      <c r="D58" s="367">
        <v>94.832499999999996</v>
      </c>
      <c r="E58" s="367">
        <v>17.14</v>
      </c>
      <c r="F58" s="367">
        <v>84.89</v>
      </c>
      <c r="G58" s="367" t="s">
        <v>334</v>
      </c>
      <c r="H58" s="367">
        <v>57.705833333333345</v>
      </c>
      <c r="I58" s="367">
        <v>6.4840833333333334</v>
      </c>
    </row>
    <row r="59" spans="1:9">
      <c r="A59" s="368">
        <v>2017</v>
      </c>
      <c r="B59" s="369">
        <v>269.75472729723492</v>
      </c>
      <c r="C59" s="369">
        <v>1251.179838892356</v>
      </c>
      <c r="D59" s="369">
        <v>125.97765475099044</v>
      </c>
      <c r="E59" s="369">
        <v>17.184838938034588</v>
      </c>
      <c r="F59" s="369">
        <v>102.48014569357542</v>
      </c>
      <c r="G59" s="369">
        <v>915.68008886361213</v>
      </c>
      <c r="H59" s="369">
        <f>AVERAGE(H60:H65)</f>
        <v>77.77000000000001</v>
      </c>
      <c r="I59" s="369">
        <f>AVERAGE(I60:I68)</f>
        <v>8.0123333333333324</v>
      </c>
    </row>
    <row r="60" spans="1:9">
      <c r="A60" s="370" t="s">
        <v>139</v>
      </c>
      <c r="B60" s="371">
        <v>259.75791781449993</v>
      </c>
      <c r="C60" s="371">
        <v>1191.113636363636</v>
      </c>
      <c r="D60" s="371">
        <v>122.48231060099998</v>
      </c>
      <c r="E60" s="371">
        <v>16.857045454545453</v>
      </c>
      <c r="F60" s="371">
        <v>100.93564213424999</v>
      </c>
      <c r="G60" s="371">
        <v>941.91548305749973</v>
      </c>
      <c r="H60" s="371">
        <v>80.819999999999993</v>
      </c>
      <c r="I60" s="371">
        <v>7.3049999999999997</v>
      </c>
    </row>
    <row r="61" spans="1:9">
      <c r="A61" s="370" t="s">
        <v>140</v>
      </c>
      <c r="B61" s="371">
        <v>269.50417459735002</v>
      </c>
      <c r="C61" s="371">
        <v>1234.3400000000001</v>
      </c>
      <c r="D61" s="371">
        <v>129.03682343667498</v>
      </c>
      <c r="E61" s="371">
        <v>17.939500000000002</v>
      </c>
      <c r="F61" s="371">
        <v>105.31167452382502</v>
      </c>
      <c r="G61" s="371">
        <v>884.11956798549977</v>
      </c>
      <c r="H61" s="371">
        <v>88.8</v>
      </c>
      <c r="I61" s="371">
        <v>7.6390000000000002</v>
      </c>
    </row>
    <row r="62" spans="1:9">
      <c r="A62" s="370" t="s">
        <v>141</v>
      </c>
      <c r="B62" s="371">
        <v>264.0597842658695</v>
      </c>
      <c r="C62" s="371">
        <v>1231.0934782608692</v>
      </c>
      <c r="D62" s="371">
        <v>126.27814366726084</v>
      </c>
      <c r="E62" s="371">
        <v>17.630652173913042</v>
      </c>
      <c r="F62" s="371">
        <v>103.29678763417394</v>
      </c>
      <c r="G62" s="371">
        <v>899.54269463586957</v>
      </c>
      <c r="H62" s="371">
        <v>87.2</v>
      </c>
      <c r="I62" s="371">
        <v>8.5389999999999997</v>
      </c>
    </row>
    <row r="63" spans="1:9">
      <c r="A63" s="370" t="s">
        <v>335</v>
      </c>
      <c r="B63" s="371">
        <v>258.52855227389477</v>
      </c>
      <c r="C63" s="371">
        <v>1266.4105263157892</v>
      </c>
      <c r="D63" s="371">
        <v>119.32105392089474</v>
      </c>
      <c r="E63" s="371">
        <v>18.05</v>
      </c>
      <c r="F63" s="371">
        <v>101.58439858976314</v>
      </c>
      <c r="G63" s="371">
        <v>906.63565449947362</v>
      </c>
      <c r="H63" s="371">
        <v>70.400000000000006</v>
      </c>
      <c r="I63" s="371">
        <v>8.8379999999999992</v>
      </c>
    </row>
    <row r="64" spans="1:9">
      <c r="A64" s="370" t="s">
        <v>336</v>
      </c>
      <c r="B64" s="371">
        <v>253.94059566924997</v>
      </c>
      <c r="C64" s="371">
        <v>1245.9272727272726</v>
      </c>
      <c r="D64" s="371">
        <v>117.591760139</v>
      </c>
      <c r="E64" s="371">
        <v>16.750681818181814</v>
      </c>
      <c r="F64" s="371">
        <v>97.027531510000017</v>
      </c>
      <c r="G64" s="371">
        <v>917.08130079999978</v>
      </c>
      <c r="H64" s="371">
        <v>61.63</v>
      </c>
      <c r="I64" s="371">
        <v>8.1920000000000002</v>
      </c>
    </row>
    <row r="65" spans="1:9">
      <c r="A65" s="370" t="s">
        <v>337</v>
      </c>
      <c r="B65" s="371">
        <v>258.52394038974995</v>
      </c>
      <c r="C65" s="371">
        <v>1259.4199999999998</v>
      </c>
      <c r="D65" s="371">
        <v>116.66189578049999</v>
      </c>
      <c r="E65" s="371">
        <v>16.931136363636366</v>
      </c>
      <c r="F65" s="371">
        <v>96.668781180999986</v>
      </c>
      <c r="G65" s="371">
        <v>893.65944024000009</v>
      </c>
      <c r="H65" s="371" t="s">
        <v>338</v>
      </c>
      <c r="I65" s="371">
        <v>7.22</v>
      </c>
    </row>
    <row r="66" spans="1:9">
      <c r="A66" s="370" t="s">
        <v>339</v>
      </c>
      <c r="B66" s="371">
        <v>271.18451833183326</v>
      </c>
      <c r="C66" s="371">
        <v>1236.2214285714283</v>
      </c>
      <c r="D66" s="371">
        <v>126.13215829683334</v>
      </c>
      <c r="E66" s="371">
        <v>16.150000000000002</v>
      </c>
      <c r="F66" s="371">
        <v>102.80239073316666</v>
      </c>
      <c r="G66" s="371">
        <v>919.56133181000007</v>
      </c>
      <c r="H66" s="371" t="s">
        <v>340</v>
      </c>
      <c r="I66" s="371">
        <v>7.2619999999999996</v>
      </c>
    </row>
    <row r="67" spans="1:9">
      <c r="A67" s="370" t="s">
        <v>146</v>
      </c>
      <c r="B67" s="371">
        <v>293.68456530699996</v>
      </c>
      <c r="C67" s="371">
        <v>1281.1136363636365</v>
      </c>
      <c r="D67" s="371">
        <v>135.10764186325</v>
      </c>
      <c r="E67" s="371">
        <v>16.909772727272728</v>
      </c>
      <c r="F67" s="371">
        <v>106.862238805</v>
      </c>
      <c r="G67" s="371">
        <v>932.61683947249981</v>
      </c>
      <c r="H67" s="371" t="s">
        <v>340</v>
      </c>
      <c r="I67" s="371">
        <v>8.4149999999999991</v>
      </c>
    </row>
    <row r="68" spans="1:9">
      <c r="A68" s="370" t="s">
        <v>156</v>
      </c>
      <c r="B68" s="371">
        <v>298.60849702566662</v>
      </c>
      <c r="C68" s="371">
        <v>1314.9785714285711</v>
      </c>
      <c r="D68" s="371">
        <v>141.18710505349995</v>
      </c>
      <c r="E68" s="371">
        <v>17.444761904761904</v>
      </c>
      <c r="F68" s="371">
        <v>107.831866131</v>
      </c>
      <c r="G68" s="371">
        <v>945.98848727166649</v>
      </c>
      <c r="H68" s="371" t="s">
        <v>340</v>
      </c>
      <c r="I68" s="371">
        <v>8.7010000000000005</v>
      </c>
    </row>
    <row r="69" spans="1:9">
      <c r="A69" s="370"/>
      <c r="B69" s="371"/>
      <c r="C69" s="371"/>
      <c r="D69" s="371"/>
      <c r="E69" s="371"/>
      <c r="F69" s="371"/>
      <c r="G69" s="371"/>
      <c r="H69" s="371"/>
      <c r="I69" s="371"/>
    </row>
    <row r="70" spans="1:9">
      <c r="B70" s="328"/>
    </row>
    <row r="71" spans="1:9" ht="47.25" customHeight="1">
      <c r="A71" s="627" t="s">
        <v>342</v>
      </c>
      <c r="B71" s="627"/>
      <c r="C71" s="627"/>
      <c r="D71" s="627"/>
      <c r="E71" s="627"/>
      <c r="F71" s="627"/>
      <c r="G71" s="627"/>
      <c r="H71" s="627"/>
      <c r="I71" s="627"/>
    </row>
  </sheetData>
  <mergeCells count="3">
    <mergeCell ref="B28:C28"/>
    <mergeCell ref="F28:I28"/>
    <mergeCell ref="A71:I7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G95" sqref="G95"/>
    </sheetView>
  </sheetViews>
  <sheetFormatPr baseColWidth="10" defaultColWidth="11.42578125" defaultRowHeight="15"/>
  <cols>
    <col min="1" max="1" width="11.42578125" style="172"/>
    <col min="2" max="4" width="14.5703125" style="168" customWidth="1"/>
    <col min="5" max="9" width="15.5703125" style="168" customWidth="1"/>
    <col min="10" max="11" width="12.85546875" style="168" customWidth="1"/>
    <col min="12" max="12" width="2.5703125" style="169" customWidth="1"/>
    <col min="13" max="16384" width="11.42578125" style="169"/>
  </cols>
  <sheetData>
    <row r="1" spans="1:11">
      <c r="A1" s="309" t="s">
        <v>347</v>
      </c>
    </row>
    <row r="2" spans="1:11" ht="15.75">
      <c r="A2" s="143" t="s">
        <v>348</v>
      </c>
    </row>
    <row r="3" spans="1:11" ht="15.75">
      <c r="A3" s="143"/>
    </row>
    <row r="4" spans="1:11">
      <c r="A4" s="8" t="s">
        <v>349</v>
      </c>
    </row>
    <row r="5" spans="1:11">
      <c r="A5" s="170" t="s">
        <v>343</v>
      </c>
      <c r="B5" s="171" t="s">
        <v>226</v>
      </c>
      <c r="C5" s="171" t="s">
        <v>227</v>
      </c>
      <c r="D5" s="171" t="s">
        <v>228</v>
      </c>
      <c r="E5" s="171" t="s">
        <v>229</v>
      </c>
      <c r="F5" s="171" t="s">
        <v>230</v>
      </c>
      <c r="G5" s="171" t="s">
        <v>232</v>
      </c>
      <c r="H5" s="171" t="s">
        <v>231</v>
      </c>
      <c r="I5" s="171" t="s">
        <v>233</v>
      </c>
      <c r="J5" s="171" t="s">
        <v>27</v>
      </c>
      <c r="K5" s="171" t="s">
        <v>56</v>
      </c>
    </row>
    <row r="6" spans="1:11">
      <c r="A6" s="172">
        <v>2009</v>
      </c>
      <c r="B6" s="173">
        <v>5935</v>
      </c>
      <c r="C6" s="173">
        <v>6791</v>
      </c>
      <c r="D6" s="173">
        <v>1233</v>
      </c>
      <c r="E6" s="168">
        <v>214</v>
      </c>
      <c r="F6" s="173">
        <v>1116</v>
      </c>
      <c r="G6" s="168">
        <v>591</v>
      </c>
      <c r="H6" s="168">
        <v>298</v>
      </c>
      <c r="I6" s="168">
        <v>276</v>
      </c>
      <c r="J6" s="168">
        <v>27</v>
      </c>
      <c r="K6" s="173">
        <v>16482</v>
      </c>
    </row>
    <row r="7" spans="1:11">
      <c r="A7" s="172">
        <v>2010</v>
      </c>
      <c r="B7" s="173">
        <v>8879</v>
      </c>
      <c r="C7" s="173">
        <v>7745</v>
      </c>
      <c r="D7" s="173">
        <v>1696</v>
      </c>
      <c r="E7" s="168">
        <v>118</v>
      </c>
      <c r="F7" s="173">
        <v>1579</v>
      </c>
      <c r="G7" s="168">
        <v>842</v>
      </c>
      <c r="H7" s="168">
        <v>523</v>
      </c>
      <c r="I7" s="168">
        <v>492</v>
      </c>
      <c r="J7" s="168">
        <v>29</v>
      </c>
      <c r="K7" s="173">
        <v>21903</v>
      </c>
    </row>
    <row r="8" spans="1:11">
      <c r="A8" s="172">
        <v>2011</v>
      </c>
      <c r="B8" s="173">
        <v>10721</v>
      </c>
      <c r="C8" s="173">
        <v>10235</v>
      </c>
      <c r="D8" s="173">
        <v>1523</v>
      </c>
      <c r="E8" s="168">
        <v>219</v>
      </c>
      <c r="F8" s="173">
        <v>2427</v>
      </c>
      <c r="G8" s="168">
        <v>776</v>
      </c>
      <c r="H8" s="173">
        <v>1030</v>
      </c>
      <c r="I8" s="168">
        <v>564</v>
      </c>
      <c r="J8" s="168">
        <v>31</v>
      </c>
      <c r="K8" s="173">
        <v>27526</v>
      </c>
    </row>
    <row r="9" spans="1:11">
      <c r="A9" s="172">
        <v>2012</v>
      </c>
      <c r="B9" s="173">
        <v>10731</v>
      </c>
      <c r="C9" s="173">
        <v>10746</v>
      </c>
      <c r="D9" s="173">
        <v>1352</v>
      </c>
      <c r="E9" s="168">
        <v>210</v>
      </c>
      <c r="F9" s="173">
        <v>2575</v>
      </c>
      <c r="G9" s="168">
        <v>558</v>
      </c>
      <c r="H9" s="168">
        <v>845</v>
      </c>
      <c r="I9" s="168">
        <v>428</v>
      </c>
      <c r="J9" s="168">
        <v>22</v>
      </c>
      <c r="K9" s="173">
        <v>27467</v>
      </c>
    </row>
    <row r="10" spans="1:11">
      <c r="A10" s="172">
        <v>2013</v>
      </c>
      <c r="B10" s="173">
        <v>9821</v>
      </c>
      <c r="C10" s="173">
        <v>8536</v>
      </c>
      <c r="D10" s="173">
        <v>1414</v>
      </c>
      <c r="E10" s="168">
        <v>479</v>
      </c>
      <c r="F10" s="173">
        <v>1776</v>
      </c>
      <c r="G10" s="168">
        <v>528</v>
      </c>
      <c r="H10" s="168">
        <v>857</v>
      </c>
      <c r="I10" s="168">
        <v>356</v>
      </c>
      <c r="J10" s="168">
        <v>23</v>
      </c>
      <c r="K10" s="173">
        <v>23789</v>
      </c>
    </row>
    <row r="11" spans="1:11">
      <c r="A11" s="172">
        <v>2014</v>
      </c>
      <c r="B11" s="173">
        <v>8875</v>
      </c>
      <c r="C11" s="173">
        <v>6729</v>
      </c>
      <c r="D11" s="173">
        <v>1504</v>
      </c>
      <c r="E11" s="168">
        <v>331</v>
      </c>
      <c r="F11" s="173">
        <v>1523</v>
      </c>
      <c r="G11" s="168">
        <v>540</v>
      </c>
      <c r="H11" s="168">
        <v>647</v>
      </c>
      <c r="I11" s="168">
        <v>360</v>
      </c>
      <c r="J11" s="168">
        <v>38</v>
      </c>
      <c r="K11" s="173">
        <v>20545</v>
      </c>
    </row>
    <row r="12" spans="1:11">
      <c r="A12" s="172">
        <v>2015</v>
      </c>
      <c r="B12" s="173">
        <v>8175</v>
      </c>
      <c r="C12" s="173">
        <v>6537</v>
      </c>
      <c r="D12" s="173">
        <v>1507</v>
      </c>
      <c r="E12" s="168">
        <v>138</v>
      </c>
      <c r="F12" s="173">
        <v>1542</v>
      </c>
      <c r="G12" s="168">
        <v>342</v>
      </c>
      <c r="H12" s="168">
        <v>350</v>
      </c>
      <c r="I12" s="168">
        <v>220</v>
      </c>
      <c r="J12" s="168">
        <v>27</v>
      </c>
      <c r="K12" s="173">
        <v>18836</v>
      </c>
    </row>
    <row r="13" spans="1:11">
      <c r="A13" s="172">
        <v>2016</v>
      </c>
      <c r="B13" s="173">
        <v>10168</v>
      </c>
      <c r="C13" s="173">
        <v>7267</v>
      </c>
      <c r="D13" s="173">
        <v>1466</v>
      </c>
      <c r="E13" s="168">
        <v>119.9</v>
      </c>
      <c r="F13" s="173">
        <v>1656</v>
      </c>
      <c r="G13" s="168">
        <v>344</v>
      </c>
      <c r="H13" s="168">
        <v>344</v>
      </c>
      <c r="I13" s="168">
        <v>273</v>
      </c>
      <c r="J13" s="168">
        <v>15</v>
      </c>
      <c r="K13" s="173">
        <v>21652</v>
      </c>
    </row>
    <row r="14" spans="1:11">
      <c r="A14" s="170">
        <v>2017</v>
      </c>
      <c r="B14" s="179">
        <v>8252</v>
      </c>
      <c r="C14" s="179">
        <v>5164</v>
      </c>
      <c r="D14" s="179">
        <v>1351</v>
      </c>
      <c r="E14" s="174">
        <v>76</v>
      </c>
      <c r="F14" s="179">
        <v>1012</v>
      </c>
      <c r="G14" s="174">
        <v>252</v>
      </c>
      <c r="H14" s="174">
        <v>360</v>
      </c>
      <c r="I14" s="174">
        <v>207</v>
      </c>
      <c r="J14" s="174">
        <v>23</v>
      </c>
      <c r="K14" s="179">
        <v>16698</v>
      </c>
    </row>
    <row r="15" spans="1:11">
      <c r="A15" s="172" t="s">
        <v>139</v>
      </c>
      <c r="B15" s="173">
        <v>877.512989608834</v>
      </c>
      <c r="C15" s="173">
        <v>563.89924336379102</v>
      </c>
      <c r="D15" s="173">
        <v>146.65418780015941</v>
      </c>
      <c r="E15" s="173">
        <v>7.5365141339719992</v>
      </c>
      <c r="F15" s="173">
        <v>99.876782463540735</v>
      </c>
      <c r="G15" s="173">
        <v>27.353139893823393</v>
      </c>
      <c r="H15" s="173">
        <v>66.769689257564991</v>
      </c>
      <c r="I15" s="173">
        <v>19.184964352212127</v>
      </c>
      <c r="J15" s="175">
        <v>3.6573926477878729</v>
      </c>
      <c r="K15" s="173">
        <v>1812.4449035216858</v>
      </c>
    </row>
    <row r="16" spans="1:11">
      <c r="A16" s="172" t="s">
        <v>140</v>
      </c>
      <c r="B16" s="173">
        <v>1151.4053077613312</v>
      </c>
      <c r="C16" s="173">
        <v>602.28093572120054</v>
      </c>
      <c r="D16" s="173">
        <v>192.93146834337486</v>
      </c>
      <c r="E16" s="173">
        <v>9.0493834877759998</v>
      </c>
      <c r="F16" s="173">
        <v>156.49080269787902</v>
      </c>
      <c r="G16" s="173">
        <v>27.810328453472</v>
      </c>
      <c r="H16" s="173">
        <v>32.514615547974003</v>
      </c>
      <c r="I16" s="173">
        <v>23.393300919776348</v>
      </c>
      <c r="J16" s="175">
        <v>3.4352120802236534</v>
      </c>
      <c r="K16" s="173">
        <v>2199.311355013007</v>
      </c>
    </row>
    <row r="17" spans="1:11">
      <c r="A17" s="172" t="s">
        <v>141</v>
      </c>
      <c r="B17" s="173">
        <v>1016.9505004080187</v>
      </c>
      <c r="C17" s="173">
        <v>597.29400216310307</v>
      </c>
      <c r="D17" s="173">
        <v>175.07233319807827</v>
      </c>
      <c r="E17" s="173">
        <v>10.008598209219</v>
      </c>
      <c r="F17" s="173">
        <v>78.98528904172484</v>
      </c>
      <c r="G17" s="173">
        <v>35.308213501116761</v>
      </c>
      <c r="H17" s="173">
        <v>54.889995852147003</v>
      </c>
      <c r="I17" s="173">
        <v>27.419922635552243</v>
      </c>
      <c r="J17" s="175">
        <v>2.2047323644477572</v>
      </c>
      <c r="K17" s="173">
        <v>1998.1335873734076</v>
      </c>
    </row>
    <row r="18" spans="1:11">
      <c r="A18" s="172" t="s">
        <v>142</v>
      </c>
      <c r="B18" s="173">
        <v>932.39109662231965</v>
      </c>
      <c r="C18" s="173">
        <v>638.1043062664836</v>
      </c>
      <c r="D18" s="173">
        <v>122.6139612722109</v>
      </c>
      <c r="E18" s="173">
        <v>9.1513478096400007</v>
      </c>
      <c r="F18" s="173">
        <v>114.85748502627654</v>
      </c>
      <c r="G18" s="173">
        <v>34.129454632682446</v>
      </c>
      <c r="H18" s="173">
        <v>56.789979484089002</v>
      </c>
      <c r="I18" s="173">
        <v>21.769065244547917</v>
      </c>
      <c r="J18" s="175">
        <v>0.46773675545208349</v>
      </c>
      <c r="K18" s="173">
        <v>1930.2744331137017</v>
      </c>
    </row>
    <row r="19" spans="1:11">
      <c r="A19" s="172" t="s">
        <v>143</v>
      </c>
      <c r="B19" s="173">
        <v>1078.6772429123978</v>
      </c>
      <c r="C19" s="173">
        <v>602.64625695515849</v>
      </c>
      <c r="D19" s="173">
        <v>228.85546537778995</v>
      </c>
      <c r="E19" s="173">
        <v>9.6489415464779995</v>
      </c>
      <c r="F19" s="173">
        <v>138.56335484704894</v>
      </c>
      <c r="G19" s="173">
        <v>34.374069326525401</v>
      </c>
      <c r="H19" s="173">
        <v>43.271902595007006</v>
      </c>
      <c r="I19" s="173">
        <v>29.520713922088724</v>
      </c>
      <c r="J19" s="175">
        <v>1.827466077911275</v>
      </c>
      <c r="K19" s="173">
        <v>2167.3854135604051</v>
      </c>
    </row>
    <row r="20" spans="1:11">
      <c r="A20" s="172" t="s">
        <v>144</v>
      </c>
      <c r="B20" s="173">
        <v>1184.2193632162305</v>
      </c>
      <c r="C20" s="173">
        <v>726.61693208386009</v>
      </c>
      <c r="D20" s="173">
        <v>188.13441238673389</v>
      </c>
      <c r="E20" s="173">
        <v>10.68768956295</v>
      </c>
      <c r="F20" s="173">
        <v>149.16373484492502</v>
      </c>
      <c r="G20" s="173">
        <v>27.301988371810577</v>
      </c>
      <c r="H20" s="173">
        <v>27.805291660605995</v>
      </c>
      <c r="I20" s="173">
        <v>26.851422099237009</v>
      </c>
      <c r="J20" s="175">
        <v>4.2425329007629919</v>
      </c>
      <c r="K20" s="173">
        <v>2345.0233671271158</v>
      </c>
    </row>
    <row r="21" spans="1:11">
      <c r="A21" s="172" t="s">
        <v>145</v>
      </c>
      <c r="B21" s="173">
        <v>837.49335978459294</v>
      </c>
      <c r="C21" s="173">
        <v>616.11665719592145</v>
      </c>
      <c r="D21" s="173">
        <v>154.76742697780972</v>
      </c>
      <c r="E21" s="173">
        <v>9.7940026013520001</v>
      </c>
      <c r="F21" s="173">
        <v>133.91131473719597</v>
      </c>
      <c r="G21" s="173">
        <v>31.23221820174378</v>
      </c>
      <c r="H21" s="173">
        <v>36.584663342946001</v>
      </c>
      <c r="I21" s="173">
        <v>30.096915452122811</v>
      </c>
      <c r="J21" s="175">
        <v>3.3136715478771883</v>
      </c>
      <c r="K21" s="173">
        <v>1853.310229841562</v>
      </c>
    </row>
    <row r="22" spans="1:11">
      <c r="A22" s="172" t="s">
        <v>146</v>
      </c>
      <c r="B22" s="173">
        <v>1173.4056402169965</v>
      </c>
      <c r="C22" s="173">
        <v>816.9900187319887</v>
      </c>
      <c r="D22" s="173">
        <v>141.72148225396228</v>
      </c>
      <c r="E22" s="173">
        <v>10.427459544003</v>
      </c>
      <c r="F22" s="173">
        <v>140.24360943899219</v>
      </c>
      <c r="G22" s="173">
        <v>34.245846255525201</v>
      </c>
      <c r="H22" s="173">
        <v>41.834798524490004</v>
      </c>
      <c r="I22" s="173">
        <v>29.256239137801682</v>
      </c>
      <c r="J22" s="175">
        <v>4.2403288621983215</v>
      </c>
      <c r="K22" s="173">
        <v>2392.3654229659574</v>
      </c>
    </row>
    <row r="24" spans="1:11" ht="15.75">
      <c r="A24" s="176" t="s">
        <v>344</v>
      </c>
    </row>
    <row r="25" spans="1:11">
      <c r="A25" s="172">
        <v>2016</v>
      </c>
      <c r="B25" s="173">
        <v>6126.7682742678699</v>
      </c>
      <c r="C25" s="173">
        <v>4830.1707242047032</v>
      </c>
      <c r="D25" s="173">
        <v>864.04604062207727</v>
      </c>
      <c r="E25" s="173">
        <v>73.464292104320009</v>
      </c>
      <c r="F25" s="173">
        <v>999.48090756243471</v>
      </c>
      <c r="G25" s="173">
        <v>212.27458960784057</v>
      </c>
      <c r="H25" s="173">
        <v>232.46452006754399</v>
      </c>
      <c r="I25" s="173">
        <v>159.35604602479862</v>
      </c>
      <c r="J25" s="173">
        <v>5.7305229752013762</v>
      </c>
      <c r="K25" s="173">
        <v>13503.755917436791</v>
      </c>
    </row>
    <row r="26" spans="1:11">
      <c r="A26" s="172">
        <v>2017</v>
      </c>
      <c r="B26" s="173">
        <v>8252.0555005307215</v>
      </c>
      <c r="C26" s="173">
        <v>5163.9483524815068</v>
      </c>
      <c r="D26" s="173">
        <v>1350.7507376101191</v>
      </c>
      <c r="E26" s="173">
        <v>76.303936895389995</v>
      </c>
      <c r="F26" s="173">
        <v>1012.0923730975833</v>
      </c>
      <c r="G26" s="173">
        <v>251.75525863669958</v>
      </c>
      <c r="H26" s="173">
        <v>360.46093626482394</v>
      </c>
      <c r="I26" s="173">
        <v>207.49254376333883</v>
      </c>
      <c r="J26" s="173">
        <v>23.389073236661144</v>
      </c>
      <c r="K26" s="173">
        <v>16698.248712516845</v>
      </c>
    </row>
    <row r="27" spans="1:11">
      <c r="A27" s="177" t="s">
        <v>345</v>
      </c>
      <c r="B27" s="178">
        <f t="shared" ref="B27:K27" si="0">B26/B25-1</f>
        <v>0.34688552449240739</v>
      </c>
      <c r="C27" s="178">
        <f t="shared" si="0"/>
        <v>6.9102656476342394E-2</v>
      </c>
      <c r="D27" s="178">
        <f t="shared" si="0"/>
        <v>0.56328560528746219</v>
      </c>
      <c r="E27" s="178">
        <f t="shared" si="0"/>
        <v>3.8653401669448639E-2</v>
      </c>
      <c r="F27" s="178">
        <f t="shared" si="0"/>
        <v>1.2618015451546505E-2</v>
      </c>
      <c r="G27" s="178">
        <f t="shared" si="0"/>
        <v>0.18598867203934399</v>
      </c>
      <c r="H27" s="178">
        <f t="shared" si="0"/>
        <v>0.55060624374029121</v>
      </c>
      <c r="I27" s="178">
        <f t="shared" si="0"/>
        <v>0.30206885109994075</v>
      </c>
      <c r="J27" s="178">
        <f t="shared" si="0"/>
        <v>3.0814901777510508</v>
      </c>
      <c r="K27" s="178">
        <f t="shared" si="0"/>
        <v>0.23656328021710982</v>
      </c>
    </row>
    <row r="31" spans="1:11">
      <c r="A31" s="628" t="s">
        <v>346</v>
      </c>
      <c r="B31" s="628"/>
      <c r="C31" s="628"/>
      <c r="D31" s="628"/>
      <c r="E31" s="628"/>
      <c r="F31" s="628"/>
      <c r="G31" s="628"/>
      <c r="H31" s="628"/>
      <c r="I31" s="628"/>
      <c r="J31" s="628"/>
      <c r="K31" s="628"/>
    </row>
    <row r="46" spans="1:9">
      <c r="A46" s="8" t="s">
        <v>354</v>
      </c>
    </row>
    <row r="47" spans="1:9">
      <c r="A47" s="170" t="s">
        <v>343</v>
      </c>
      <c r="B47" s="171" t="s">
        <v>226</v>
      </c>
      <c r="C47" s="171" t="s">
        <v>227</v>
      </c>
      <c r="D47" s="171" t="s">
        <v>228</v>
      </c>
      <c r="E47" s="171" t="s">
        <v>229</v>
      </c>
      <c r="F47" s="171" t="s">
        <v>230</v>
      </c>
      <c r="G47" s="171" t="s">
        <v>232</v>
      </c>
      <c r="H47" s="171" t="s">
        <v>231</v>
      </c>
      <c r="I47" s="171" t="s">
        <v>233</v>
      </c>
    </row>
    <row r="48" spans="1:9">
      <c r="B48" s="168" t="s">
        <v>350</v>
      </c>
      <c r="C48" s="168" t="s">
        <v>355</v>
      </c>
      <c r="D48" s="168" t="s">
        <v>350</v>
      </c>
      <c r="E48" s="168" t="s">
        <v>351</v>
      </c>
      <c r="F48" s="168" t="s">
        <v>350</v>
      </c>
      <c r="G48" s="168" t="s">
        <v>350</v>
      </c>
      <c r="H48" s="168" t="s">
        <v>350</v>
      </c>
      <c r="I48" s="168" t="s">
        <v>350</v>
      </c>
    </row>
    <row r="49" spans="1:9">
      <c r="A49" s="172">
        <v>2009</v>
      </c>
      <c r="B49" s="173">
        <v>1246</v>
      </c>
      <c r="C49" s="173">
        <v>6972</v>
      </c>
      <c r="D49" s="173">
        <v>1373</v>
      </c>
      <c r="E49" s="168">
        <v>16</v>
      </c>
      <c r="F49" s="173">
        <v>682</v>
      </c>
      <c r="G49" s="168">
        <v>37</v>
      </c>
      <c r="H49" s="168">
        <v>12</v>
      </c>
      <c r="I49" s="168">
        <v>12</v>
      </c>
    </row>
    <row r="50" spans="1:9">
      <c r="A50" s="172">
        <v>2010</v>
      </c>
      <c r="B50" s="173">
        <v>1256</v>
      </c>
      <c r="C50" s="173">
        <v>6335</v>
      </c>
      <c r="D50" s="173">
        <v>1314</v>
      </c>
      <c r="E50" s="168">
        <v>6</v>
      </c>
      <c r="F50" s="173">
        <v>770</v>
      </c>
      <c r="G50" s="168">
        <v>39</v>
      </c>
      <c r="H50" s="168">
        <v>17</v>
      </c>
      <c r="I50" s="168">
        <v>17</v>
      </c>
    </row>
    <row r="51" spans="1:9">
      <c r="A51" s="172">
        <v>2011</v>
      </c>
      <c r="B51" s="173">
        <v>1262</v>
      </c>
      <c r="C51" s="173">
        <v>6492</v>
      </c>
      <c r="D51" s="173">
        <v>1007</v>
      </c>
      <c r="E51" s="168">
        <v>7</v>
      </c>
      <c r="F51" s="173">
        <v>988</v>
      </c>
      <c r="G51" s="168">
        <v>32</v>
      </c>
      <c r="H51" s="173">
        <v>19</v>
      </c>
      <c r="I51" s="168">
        <v>19</v>
      </c>
    </row>
    <row r="52" spans="1:9">
      <c r="A52" s="172">
        <v>2012</v>
      </c>
      <c r="B52" s="173">
        <v>1406</v>
      </c>
      <c r="C52" s="173">
        <v>6427</v>
      </c>
      <c r="D52" s="173">
        <v>1016</v>
      </c>
      <c r="E52" s="168">
        <v>7</v>
      </c>
      <c r="F52" s="173">
        <v>1170</v>
      </c>
      <c r="G52" s="168">
        <v>26</v>
      </c>
      <c r="H52" s="168">
        <v>18</v>
      </c>
      <c r="I52" s="168">
        <v>18</v>
      </c>
    </row>
    <row r="53" spans="1:9">
      <c r="A53" s="172">
        <v>2013</v>
      </c>
      <c r="B53" s="173">
        <v>1404</v>
      </c>
      <c r="C53" s="173">
        <v>6047</v>
      </c>
      <c r="D53" s="173">
        <v>1079</v>
      </c>
      <c r="E53" s="168">
        <v>21</v>
      </c>
      <c r="F53" s="173">
        <v>855</v>
      </c>
      <c r="G53" s="168">
        <v>24</v>
      </c>
      <c r="H53" s="168">
        <v>18</v>
      </c>
      <c r="I53" s="168">
        <v>18</v>
      </c>
    </row>
    <row r="54" spans="1:9">
      <c r="A54" s="172">
        <v>2014</v>
      </c>
      <c r="B54" s="173">
        <v>1402</v>
      </c>
      <c r="C54" s="173">
        <v>5323</v>
      </c>
      <c r="D54" s="173">
        <v>1149</v>
      </c>
      <c r="E54" s="168">
        <v>17</v>
      </c>
      <c r="F54" s="173">
        <v>768</v>
      </c>
      <c r="G54" s="168">
        <v>25</v>
      </c>
      <c r="H54" s="168">
        <v>16</v>
      </c>
      <c r="I54" s="168">
        <v>16</v>
      </c>
    </row>
    <row r="55" spans="1:9">
      <c r="A55" s="172">
        <v>2015</v>
      </c>
      <c r="B55" s="173">
        <v>1735</v>
      </c>
      <c r="C55" s="173">
        <v>5689</v>
      </c>
      <c r="D55" s="173">
        <v>1217</v>
      </c>
      <c r="E55" s="168">
        <v>9</v>
      </c>
      <c r="F55" s="173">
        <v>930</v>
      </c>
      <c r="G55" s="168">
        <v>20</v>
      </c>
      <c r="H55" s="168">
        <v>18</v>
      </c>
      <c r="I55" s="168">
        <v>18</v>
      </c>
    </row>
    <row r="56" spans="1:9">
      <c r="A56" s="172">
        <v>2016</v>
      </c>
      <c r="B56" s="173">
        <v>2492</v>
      </c>
      <c r="C56" s="173">
        <v>5810</v>
      </c>
      <c r="D56" s="173">
        <v>1114</v>
      </c>
      <c r="E56" s="168">
        <v>7.1</v>
      </c>
      <c r="F56" s="173">
        <v>941</v>
      </c>
      <c r="G56" s="168">
        <v>11</v>
      </c>
      <c r="H56" s="168">
        <v>19</v>
      </c>
      <c r="I56" s="168">
        <v>24</v>
      </c>
    </row>
    <row r="57" spans="1:9">
      <c r="A57" s="180">
        <v>2017</v>
      </c>
      <c r="B57" s="179">
        <v>1661</v>
      </c>
      <c r="C57" s="179">
        <v>4147</v>
      </c>
      <c r="D57" s="174">
        <v>770</v>
      </c>
      <c r="E57" s="174">
        <v>4.49</v>
      </c>
      <c r="F57" s="174">
        <v>522</v>
      </c>
      <c r="G57" s="174">
        <v>12.72</v>
      </c>
      <c r="H57" s="174">
        <v>9</v>
      </c>
      <c r="I57" s="174">
        <v>14.92</v>
      </c>
    </row>
    <row r="58" spans="1:9">
      <c r="A58" s="172" t="s">
        <v>139</v>
      </c>
      <c r="B58" s="173">
        <v>187.35705999999999</v>
      </c>
      <c r="C58" s="173">
        <v>473.42188099999998</v>
      </c>
      <c r="D58" s="173">
        <v>94.812437000000003</v>
      </c>
      <c r="E58" s="175">
        <v>0.44813199999999997</v>
      </c>
      <c r="F58" s="173">
        <v>52.202260000000003</v>
      </c>
      <c r="G58" s="175">
        <v>1.31603</v>
      </c>
      <c r="H58" s="175">
        <v>1.3887149999999999</v>
      </c>
      <c r="I58" s="175">
        <v>1.5830079720000001</v>
      </c>
    </row>
    <row r="59" spans="1:9">
      <c r="A59" s="172" t="s">
        <v>168</v>
      </c>
      <c r="B59" s="173">
        <v>220.39220299999999</v>
      </c>
      <c r="C59" s="173">
        <v>487.93753199999998</v>
      </c>
      <c r="D59" s="173">
        <v>110.88611800000001</v>
      </c>
      <c r="E59" s="175">
        <v>0.52719899999999997</v>
      </c>
      <c r="F59" s="173">
        <v>78.205518999999995</v>
      </c>
      <c r="G59" s="175">
        <v>1.4013199999999999</v>
      </c>
      <c r="H59" s="175">
        <v>0.74816900000000008</v>
      </c>
      <c r="I59" s="175">
        <v>1.743105474</v>
      </c>
    </row>
    <row r="60" spans="1:9">
      <c r="A60" s="172" t="s">
        <v>141</v>
      </c>
      <c r="B60" s="173">
        <v>192.605693</v>
      </c>
      <c r="C60" s="173">
        <v>485.17356799999999</v>
      </c>
      <c r="D60" s="173">
        <v>97.585436000000001</v>
      </c>
      <c r="E60" s="175">
        <v>0.56929700000000005</v>
      </c>
      <c r="F60" s="173">
        <v>40.184065000000004</v>
      </c>
      <c r="G60" s="175">
        <v>1.811407</v>
      </c>
      <c r="H60" s="175">
        <v>1.2708390000000001</v>
      </c>
      <c r="I60" s="175">
        <v>1.9565257700000001</v>
      </c>
    </row>
    <row r="61" spans="1:9">
      <c r="A61" s="172" t="s">
        <v>142</v>
      </c>
      <c r="B61" s="173">
        <v>198.84464400000002</v>
      </c>
      <c r="C61" s="173">
        <v>503.868448</v>
      </c>
      <c r="D61" s="173">
        <v>71.078895000000003</v>
      </c>
      <c r="E61" s="175">
        <v>0.51117999999999997</v>
      </c>
      <c r="F61" s="173">
        <v>58.482123000000001</v>
      </c>
      <c r="G61" s="175">
        <v>1.7588790000000001</v>
      </c>
      <c r="H61" s="175">
        <v>1.45044</v>
      </c>
      <c r="I61" s="175">
        <v>1.3996478880000001</v>
      </c>
    </row>
    <row r="62" spans="1:9">
      <c r="A62" s="172" t="s">
        <v>143</v>
      </c>
      <c r="B62" s="173">
        <v>224.091903</v>
      </c>
      <c r="C62" s="173">
        <v>483.69298099999997</v>
      </c>
      <c r="D62" s="173">
        <v>125.731363</v>
      </c>
      <c r="E62" s="175">
        <v>0.56509799999999999</v>
      </c>
      <c r="F62" s="173">
        <v>74.795170999999996</v>
      </c>
      <c r="G62" s="175">
        <v>1.723708</v>
      </c>
      <c r="H62" s="175">
        <v>1.2173690000000001</v>
      </c>
      <c r="I62" s="175">
        <v>1.8504337840000002</v>
      </c>
    </row>
    <row r="63" spans="1:9">
      <c r="A63" s="172" t="s">
        <v>144</v>
      </c>
      <c r="B63" s="173">
        <v>244.01039699999998</v>
      </c>
      <c r="C63" s="173">
        <v>576.94568300000003</v>
      </c>
      <c r="D63" s="173">
        <v>106.254958</v>
      </c>
      <c r="E63" s="175">
        <v>0.62961</v>
      </c>
      <c r="F63" s="173">
        <v>80.37196800000001</v>
      </c>
      <c r="G63" s="175">
        <v>1.3803160000000001</v>
      </c>
      <c r="H63" s="175">
        <v>1.7792370160000002</v>
      </c>
      <c r="I63" s="175">
        <v>1.7792370160000002</v>
      </c>
    </row>
    <row r="64" spans="1:9">
      <c r="A64" s="172" t="s">
        <v>145</v>
      </c>
      <c r="B64" s="173">
        <v>170.49120000000002</v>
      </c>
      <c r="C64" s="173">
        <v>498.38707599999998</v>
      </c>
      <c r="D64" s="173">
        <v>84.956900000000005</v>
      </c>
      <c r="E64" s="175">
        <v>0.601908</v>
      </c>
      <c r="F64" s="173">
        <v>69.025604000000001</v>
      </c>
      <c r="G64" s="175">
        <v>1.5880810000000001</v>
      </c>
      <c r="H64" s="175">
        <v>2.380517652</v>
      </c>
      <c r="I64" s="175">
        <v>2.380517652</v>
      </c>
    </row>
    <row r="65" spans="1:9">
      <c r="A65" s="172" t="s">
        <v>146</v>
      </c>
      <c r="B65" s="173">
        <v>222.836005</v>
      </c>
      <c r="C65" s="173">
        <v>637.71861899999999</v>
      </c>
      <c r="D65" s="173">
        <v>78.489364000000009</v>
      </c>
      <c r="E65" s="175">
        <v>0.63643700000000003</v>
      </c>
      <c r="F65" s="173">
        <v>69.224936</v>
      </c>
      <c r="G65" s="175">
        <v>1.7392350000000001</v>
      </c>
      <c r="H65" s="175">
        <v>2.226119722</v>
      </c>
      <c r="I65" s="175">
        <v>2.226119722</v>
      </c>
    </row>
    <row r="67" spans="1:9" ht="15.75">
      <c r="A67" s="176" t="s">
        <v>352</v>
      </c>
    </row>
    <row r="68" spans="1:9">
      <c r="A68" s="172">
        <v>2016</v>
      </c>
      <c r="B68" s="173">
        <v>1548.6169</v>
      </c>
      <c r="C68" s="173">
        <v>3855.9294310000005</v>
      </c>
      <c r="D68" s="173">
        <v>715.26440699999989</v>
      </c>
      <c r="E68" s="181">
        <v>4.5409809999999995</v>
      </c>
      <c r="F68" s="173">
        <v>590.15582700000004</v>
      </c>
      <c r="G68" s="181">
        <v>12.831053000000001</v>
      </c>
      <c r="H68" s="181">
        <v>8.0594619999999999</v>
      </c>
      <c r="I68" s="181">
        <v>15.018089232000001</v>
      </c>
    </row>
    <row r="69" spans="1:9">
      <c r="A69" s="172">
        <v>2017</v>
      </c>
      <c r="B69" s="173">
        <v>1660.629105</v>
      </c>
      <c r="C69" s="173">
        <v>4147.1457879999998</v>
      </c>
      <c r="D69" s="173">
        <v>769.79547100000002</v>
      </c>
      <c r="E69" s="181">
        <v>4.488861</v>
      </c>
      <c r="F69" s="173">
        <v>522.49164600000006</v>
      </c>
      <c r="G69" s="181">
        <v>12.718976000000001</v>
      </c>
      <c r="H69" s="181">
        <v>9.0001030000000011</v>
      </c>
      <c r="I69" s="181">
        <v>14.918595278</v>
      </c>
    </row>
    <row r="70" spans="1:9">
      <c r="A70" s="177" t="s">
        <v>345</v>
      </c>
      <c r="B70" s="182">
        <f t="shared" ref="B70:I70" si="1">B69/B68-1</f>
        <v>7.2330480830991917E-2</v>
      </c>
      <c r="C70" s="182">
        <f t="shared" si="1"/>
        <v>7.5524296336635821E-2</v>
      </c>
      <c r="D70" s="182">
        <f t="shared" si="1"/>
        <v>7.6239029184629992E-2</v>
      </c>
      <c r="E70" s="182">
        <f t="shared" si="1"/>
        <v>-1.1477696118966207E-2</v>
      </c>
      <c r="F70" s="182">
        <f t="shared" si="1"/>
        <v>-0.11465477066279983</v>
      </c>
      <c r="G70" s="182">
        <f t="shared" si="1"/>
        <v>-8.7348248035449272E-3</v>
      </c>
      <c r="H70" s="182">
        <f t="shared" si="1"/>
        <v>0.1167126292052747</v>
      </c>
      <c r="I70" s="182">
        <f t="shared" si="1"/>
        <v>-6.6249409271056381E-3</v>
      </c>
    </row>
    <row r="74" spans="1:9">
      <c r="A74" s="628" t="s">
        <v>353</v>
      </c>
      <c r="B74" s="628"/>
      <c r="C74" s="628"/>
      <c r="D74" s="628"/>
      <c r="E74" s="628"/>
      <c r="F74" s="628"/>
      <c r="G74" s="628"/>
      <c r="H74" s="628"/>
      <c r="I74" s="628"/>
    </row>
    <row r="92" spans="1:9" ht="184.5" customHeight="1">
      <c r="A92" s="629" t="s">
        <v>356</v>
      </c>
      <c r="B92" s="629"/>
      <c r="C92" s="629"/>
      <c r="D92" s="629"/>
      <c r="E92" s="629"/>
      <c r="F92" s="629"/>
      <c r="G92" s="629"/>
      <c r="H92" s="629"/>
      <c r="I92" s="629"/>
    </row>
  </sheetData>
  <mergeCells count="3">
    <mergeCell ref="A31:K31"/>
    <mergeCell ref="A74:I74"/>
    <mergeCell ref="A92:I9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1. PRODUCCIÓN METÁLICA</vt:lpstr>
      <vt:lpstr>2. PRODUCCIÓN EMPRESAS</vt:lpstr>
      <vt:lpstr>3. PRODUCCIÓN REGIONES</vt:lpstr>
      <vt:lpstr>03.1 EXPORTACIONES MINERAS</vt:lpstr>
      <vt:lpstr>08.5 RECAUDACION TRIB</vt:lpstr>
      <vt:lpstr>SALDO IED por SECTOR</vt:lpstr>
      <vt:lpstr>4. NO METÁLICA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14. RECAUDACIÓN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2017-10-23T17:41:50Z</cp:lastPrinted>
  <dcterms:created xsi:type="dcterms:W3CDTF">2014-07-07T20:10:18Z</dcterms:created>
  <dcterms:modified xsi:type="dcterms:W3CDTF">2017-11-22T13:30:26Z</dcterms:modified>
</cp:coreProperties>
</file>