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240" windowHeight="9735" tabRatio="823" firstSheet="13" activeTab="19"/>
  </bookViews>
  <sheets>
    <sheet name="1. PRODUCCIÓN METÁLICA" sheetId="35" r:id="rId1"/>
    <sheet name="2. PRODUCCIÓN EMPRESAS" sheetId="25" r:id="rId2"/>
    <sheet name="3. PRODUCCIÓN REGIONES" sheetId="10" r:id="rId3"/>
    <sheet name="08.5 RECAUDACION TRIB" sheetId="33" state="hidden" r:id="rId4"/>
    <sheet name="SALDO IED por SECTOR" sheetId="32" state="hidden" r:id="rId5"/>
    <sheet name="4. NO METÁLICA" sheetId="34" r:id="rId6"/>
    <sheet name="5. MACROECONÓMICAS" sheetId="36" r:id="rId7"/>
    <sheet name="03.1 EXPORTACIONES MINERAS" sheetId="3" state="hidden" r:id="rId8"/>
    <sheet name="6. EXPORTACIONES" sheetId="37" r:id="rId9"/>
    <sheet name="6.1 EXPORTACIONES PART" sheetId="38" r:id="rId10"/>
    <sheet name="6.2 EXPORT PRODUCTOS" sheetId="39" r:id="rId11"/>
    <sheet name="7. INVERSIONES" sheetId="40" r:id="rId12"/>
    <sheet name="8. INVERSIONES TIPO" sheetId="41" r:id="rId13"/>
    <sheet name="9. INVERSIONES RUBRO" sheetId="42" r:id="rId14"/>
    <sheet name="10. EMPLEO" sheetId="43" r:id="rId15"/>
    <sheet name="11. TRANSFERENCIAS" sheetId="44" r:id="rId16"/>
    <sheet name="12. TRANSFERENCIAS 2" sheetId="45" r:id="rId17"/>
    <sheet name="13. CATASTRO ACTIVIDAD" sheetId="46" r:id="rId18"/>
    <sheet name="13.1 ACTIVIDAD MINERA" sheetId="47" r:id="rId19"/>
    <sheet name="14. RECAUDACIÓN" sheetId="48" r:id="rId20"/>
  </sheets>
  <calcPr calcId="145621"/>
</workbook>
</file>

<file path=xl/calcChain.xml><?xml version="1.0" encoding="utf-8"?>
<calcChain xmlns="http://schemas.openxmlformats.org/spreadsheetml/2006/main">
  <c r="F12" i="48" l="1"/>
  <c r="E12" i="48"/>
  <c r="D12" i="48"/>
  <c r="C12" i="48"/>
  <c r="B12" i="48"/>
  <c r="F23" i="48"/>
  <c r="D34" i="43" l="1"/>
  <c r="C34" i="43"/>
  <c r="B34" i="43"/>
  <c r="T68" i="3" l="1"/>
  <c r="S68" i="3"/>
  <c r="AA68" i="3"/>
  <c r="H60" i="37"/>
  <c r="Z68" i="3"/>
  <c r="U69" i="3"/>
  <c r="V69" i="3"/>
  <c r="W69" i="3"/>
  <c r="W68" i="3"/>
  <c r="V68" i="3"/>
  <c r="U68" i="3"/>
  <c r="R68" i="3"/>
  <c r="Q68" i="3"/>
  <c r="P68" i="3"/>
  <c r="O68" i="3"/>
  <c r="N68" i="3"/>
  <c r="N42" i="3"/>
  <c r="O42" i="3"/>
  <c r="P42" i="3"/>
  <c r="Q42" i="3"/>
  <c r="R42" i="3"/>
  <c r="S42" i="3"/>
  <c r="T42" i="3"/>
  <c r="U42" i="3"/>
  <c r="V42" i="3"/>
  <c r="W42" i="3"/>
  <c r="I30" i="40" l="1"/>
  <c r="B14" i="40"/>
  <c r="H39" i="34" l="1"/>
  <c r="G34" i="34"/>
  <c r="G35" i="34"/>
  <c r="D35" i="34"/>
  <c r="D34" i="34"/>
  <c r="B41" i="34"/>
  <c r="C41" i="34"/>
  <c r="I39" i="35" l="1"/>
  <c r="H39" i="35"/>
  <c r="G39" i="35"/>
  <c r="F39" i="35"/>
  <c r="E39" i="35"/>
  <c r="D39" i="35"/>
  <c r="C39" i="35"/>
  <c r="B39" i="35"/>
  <c r="B15" i="35"/>
  <c r="D12" i="47" l="1"/>
  <c r="F22" i="48" l="1"/>
  <c r="B60" i="37" l="1"/>
  <c r="K30" i="37"/>
  <c r="B30" i="37"/>
  <c r="K15" i="37" l="1"/>
  <c r="J15" i="37"/>
  <c r="I15" i="37"/>
  <c r="H15" i="37"/>
  <c r="G15" i="37"/>
  <c r="F15" i="37"/>
  <c r="E15" i="37"/>
  <c r="D15" i="37"/>
  <c r="C15" i="37"/>
  <c r="B15" i="37"/>
  <c r="I26" i="36"/>
  <c r="I27" i="36"/>
  <c r="I29" i="36"/>
  <c r="I60" i="37" l="1"/>
  <c r="G60" i="37"/>
  <c r="F60" i="37"/>
  <c r="E60" i="37"/>
  <c r="D60" i="37"/>
  <c r="C60" i="37"/>
  <c r="B31" i="45" l="1"/>
  <c r="B5" i="45"/>
  <c r="D5" i="47"/>
  <c r="E19" i="47"/>
  <c r="E20" i="47"/>
  <c r="E31" i="47"/>
  <c r="C13" i="47"/>
  <c r="G34" i="43"/>
  <c r="H34" i="43"/>
  <c r="B26" i="38"/>
  <c r="B24" i="38"/>
  <c r="M9" i="38"/>
  <c r="I21" i="36"/>
  <c r="I20" i="36"/>
  <c r="D15" i="34"/>
  <c r="D14" i="34"/>
  <c r="D13" i="34"/>
  <c r="D12" i="34"/>
  <c r="D11" i="34"/>
  <c r="D9" i="34"/>
  <c r="D8" i="34"/>
  <c r="B7" i="34"/>
  <c r="D36" i="34" l="1"/>
  <c r="I28" i="36" l="1"/>
  <c r="F29" i="44" l="1"/>
  <c r="E29" i="44"/>
  <c r="D29" i="44"/>
  <c r="C29" i="44"/>
  <c r="B29" i="44"/>
  <c r="F28" i="44"/>
  <c r="E28" i="44"/>
  <c r="D28" i="44"/>
  <c r="C28" i="44"/>
  <c r="B28" i="44"/>
  <c r="F27" i="44"/>
  <c r="E27" i="44"/>
  <c r="D27" i="44"/>
  <c r="C27" i="44"/>
  <c r="B27" i="44"/>
  <c r="F26" i="44"/>
  <c r="E26" i="44"/>
  <c r="D26" i="44"/>
  <c r="C26" i="44"/>
  <c r="B26" i="44"/>
  <c r="F25" i="44"/>
  <c r="E25" i="44"/>
  <c r="D25" i="44"/>
  <c r="C25" i="44"/>
  <c r="B25" i="44"/>
  <c r="F24" i="44"/>
  <c r="E24" i="44"/>
  <c r="D24" i="44"/>
  <c r="C24" i="44"/>
  <c r="B24" i="44"/>
  <c r="F23" i="44"/>
  <c r="E23" i="44"/>
  <c r="D23" i="44"/>
  <c r="C23" i="44"/>
  <c r="B23" i="44"/>
  <c r="F22" i="44"/>
  <c r="E22" i="44"/>
  <c r="D22" i="44"/>
  <c r="C22" i="44"/>
  <c r="B22" i="44"/>
  <c r="F21" i="44"/>
  <c r="E21" i="44"/>
  <c r="D21" i="44"/>
  <c r="C21" i="44"/>
  <c r="B21" i="44"/>
  <c r="F20" i="44"/>
  <c r="E20" i="44"/>
  <c r="D20" i="44"/>
  <c r="C20" i="44"/>
  <c r="B20" i="44"/>
  <c r="F19" i="44"/>
  <c r="E19" i="44"/>
  <c r="D19" i="44"/>
  <c r="C19" i="44"/>
  <c r="B19" i="44"/>
  <c r="F18" i="44"/>
  <c r="E18" i="44"/>
  <c r="D18" i="44"/>
  <c r="C18" i="44"/>
  <c r="B18" i="44"/>
  <c r="F17" i="44"/>
  <c r="E17" i="44"/>
  <c r="D17" i="44"/>
  <c r="C17" i="44"/>
  <c r="B17" i="44"/>
  <c r="F16" i="44"/>
  <c r="E16" i="44"/>
  <c r="D16" i="44"/>
  <c r="C16" i="44"/>
  <c r="B16" i="44"/>
  <c r="F15" i="44"/>
  <c r="E15" i="44"/>
  <c r="D15" i="44"/>
  <c r="C15" i="44"/>
  <c r="B15" i="44"/>
  <c r="F14" i="44"/>
  <c r="E14" i="44"/>
  <c r="D14" i="44"/>
  <c r="C14" i="44"/>
  <c r="B14" i="44"/>
  <c r="F13" i="44"/>
  <c r="E13" i="44"/>
  <c r="D13" i="44"/>
  <c r="C13" i="44"/>
  <c r="B13" i="44"/>
  <c r="F12" i="44"/>
  <c r="E12" i="44"/>
  <c r="D12" i="44"/>
  <c r="C12" i="44"/>
  <c r="B12" i="44"/>
  <c r="F11" i="44"/>
  <c r="E11" i="44"/>
  <c r="D11" i="44"/>
  <c r="C11" i="44"/>
  <c r="B11" i="44"/>
  <c r="F10" i="44"/>
  <c r="E10" i="44"/>
  <c r="D10" i="44"/>
  <c r="C10" i="44"/>
  <c r="B10" i="44"/>
  <c r="F9" i="44"/>
  <c r="E9" i="44"/>
  <c r="D9" i="44"/>
  <c r="C9" i="44"/>
  <c r="B9" i="44"/>
  <c r="F8" i="44"/>
  <c r="E8" i="44"/>
  <c r="D8" i="44"/>
  <c r="C8" i="44"/>
  <c r="B8" i="44"/>
  <c r="F7" i="44"/>
  <c r="E7" i="44"/>
  <c r="D7" i="44"/>
  <c r="C7" i="44"/>
  <c r="B7" i="44"/>
  <c r="F6" i="44"/>
  <c r="E6" i="44"/>
  <c r="D6" i="44"/>
  <c r="C6" i="44"/>
  <c r="B6" i="44"/>
  <c r="F5" i="44"/>
  <c r="E5" i="44"/>
  <c r="D5" i="44"/>
  <c r="C5" i="44"/>
  <c r="B5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G6" i="44"/>
  <c r="G5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7" i="44"/>
  <c r="H6" i="44"/>
  <c r="H5" i="44"/>
  <c r="B31" i="44" l="1"/>
  <c r="D31" i="44"/>
  <c r="F31" i="44"/>
  <c r="C31" i="44"/>
  <c r="E31" i="44"/>
  <c r="G31" i="44"/>
  <c r="H31" i="44"/>
  <c r="I29" i="44" l="1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I11" i="44"/>
  <c r="I10" i="44"/>
  <c r="I9" i="44"/>
  <c r="I8" i="44"/>
  <c r="I7" i="44"/>
  <c r="I6" i="44"/>
  <c r="I5" i="44"/>
  <c r="J29" i="44"/>
  <c r="J28" i="44"/>
  <c r="J27" i="44"/>
  <c r="J26" i="44"/>
  <c r="J25" i="44"/>
  <c r="J24" i="44"/>
  <c r="J23" i="44"/>
  <c r="J22" i="44"/>
  <c r="J21" i="44"/>
  <c r="J20" i="44"/>
  <c r="J19" i="44"/>
  <c r="J18" i="44"/>
  <c r="J17" i="44"/>
  <c r="J16" i="44"/>
  <c r="J15" i="44"/>
  <c r="J14" i="44"/>
  <c r="J13" i="44"/>
  <c r="J12" i="44"/>
  <c r="J11" i="44"/>
  <c r="J10" i="44"/>
  <c r="J9" i="44"/>
  <c r="J8" i="44"/>
  <c r="J7" i="44"/>
  <c r="J6" i="44"/>
  <c r="J5" i="44"/>
  <c r="J5" i="45"/>
  <c r="I5" i="45"/>
  <c r="H5" i="45"/>
  <c r="G5" i="45"/>
  <c r="F5" i="45"/>
  <c r="E5" i="45"/>
  <c r="D5" i="45"/>
  <c r="C5" i="45"/>
  <c r="K5" i="45"/>
  <c r="J57" i="45"/>
  <c r="I57" i="45"/>
  <c r="H57" i="45"/>
  <c r="G57" i="45"/>
  <c r="F57" i="45"/>
  <c r="E57" i="45"/>
  <c r="D57" i="45"/>
  <c r="C57" i="45"/>
  <c r="B57" i="45"/>
  <c r="K57" i="45"/>
  <c r="I31" i="45"/>
  <c r="H31" i="45"/>
  <c r="G31" i="45"/>
  <c r="F31" i="45"/>
  <c r="E31" i="45"/>
  <c r="D31" i="45"/>
  <c r="C31" i="45"/>
  <c r="J31" i="45"/>
  <c r="K31" i="45"/>
  <c r="B24" i="48"/>
  <c r="C24" i="48"/>
  <c r="D24" i="48"/>
  <c r="E24" i="48"/>
  <c r="F20" i="48"/>
  <c r="F19" i="48"/>
  <c r="F18" i="48"/>
  <c r="F17" i="48"/>
  <c r="F16" i="48"/>
  <c r="F15" i="48"/>
  <c r="F14" i="48"/>
  <c r="F13" i="48"/>
  <c r="F21" i="48"/>
  <c r="G24" i="38"/>
  <c r="F24" i="38"/>
  <c r="E24" i="38"/>
  <c r="D24" i="38"/>
  <c r="C24" i="38"/>
  <c r="AB8" i="3"/>
  <c r="AB9" i="3"/>
  <c r="AB10" i="3"/>
  <c r="AB12" i="3"/>
  <c r="AB13" i="3"/>
  <c r="AB14" i="3"/>
  <c r="AB16" i="3"/>
  <c r="AB17" i="3"/>
  <c r="AB18" i="3"/>
  <c r="AB20" i="3"/>
  <c r="AB21" i="3"/>
  <c r="AB22" i="3"/>
  <c r="AB24" i="3"/>
  <c r="AB25" i="3"/>
  <c r="AB26" i="3"/>
  <c r="AB28" i="3"/>
  <c r="AB29" i="3"/>
  <c r="AB30" i="3"/>
  <c r="AB32" i="3"/>
  <c r="AB33" i="3"/>
  <c r="AB34" i="3"/>
  <c r="AB36" i="3"/>
  <c r="AB37" i="3"/>
  <c r="AB38" i="3"/>
  <c r="AB40" i="3"/>
  <c r="I61" i="36"/>
  <c r="H61" i="36"/>
  <c r="F24" i="48" l="1"/>
  <c r="I31" i="44"/>
  <c r="J31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7" i="44"/>
  <c r="K6" i="44"/>
  <c r="K5" i="44"/>
  <c r="I14" i="40"/>
  <c r="H14" i="40"/>
  <c r="G14" i="40"/>
  <c r="F14" i="40"/>
  <c r="E14" i="40"/>
  <c r="D14" i="40"/>
  <c r="C14" i="40"/>
  <c r="B6" i="39"/>
  <c r="B16" i="39"/>
  <c r="B15" i="39"/>
  <c r="B14" i="39"/>
  <c r="B13" i="39"/>
  <c r="B12" i="39"/>
  <c r="B11" i="39"/>
  <c r="B10" i="39"/>
  <c r="B9" i="39"/>
  <c r="B8" i="39"/>
  <c r="B32" i="39" s="1"/>
  <c r="B21" i="39"/>
  <c r="B20" i="39"/>
  <c r="B19" i="39"/>
  <c r="A21" i="39"/>
  <c r="A20" i="39"/>
  <c r="A19" i="39"/>
  <c r="D31" i="47"/>
  <c r="C31" i="47"/>
  <c r="E30" i="47"/>
  <c r="E29" i="47"/>
  <c r="E28" i="47"/>
  <c r="E27" i="47"/>
  <c r="E26" i="47"/>
  <c r="E25" i="47"/>
  <c r="E24" i="47"/>
  <c r="E23" i="47"/>
  <c r="E22" i="47"/>
  <c r="E21" i="47"/>
  <c r="D13" i="47"/>
  <c r="A13" i="47"/>
  <c r="D11" i="47"/>
  <c r="D10" i="47"/>
  <c r="D9" i="47"/>
  <c r="D8" i="47"/>
  <c r="D7" i="47"/>
  <c r="D6" i="47"/>
  <c r="N75" i="43"/>
  <c r="N74" i="43"/>
  <c r="N73" i="43"/>
  <c r="N72" i="43"/>
  <c r="N71" i="43"/>
  <c r="N70" i="43"/>
  <c r="K31" i="44" l="1"/>
  <c r="H30" i="40" l="1"/>
  <c r="G30" i="40"/>
  <c r="F30" i="40"/>
  <c r="E30" i="40"/>
  <c r="D30" i="40"/>
  <c r="C30" i="40"/>
  <c r="B30" i="40"/>
  <c r="F43" i="39"/>
  <c r="F19" i="39"/>
  <c r="B40" i="39"/>
  <c r="B39" i="39"/>
  <c r="B36" i="39"/>
  <c r="B35" i="39"/>
  <c r="L26" i="38"/>
  <c r="K26" i="38"/>
  <c r="J26" i="38"/>
  <c r="I26" i="38"/>
  <c r="H26" i="38"/>
  <c r="G26" i="38"/>
  <c r="F26" i="38"/>
  <c r="E26" i="38"/>
  <c r="D26" i="38"/>
  <c r="C26" i="38"/>
  <c r="L24" i="38"/>
  <c r="K24" i="38"/>
  <c r="J24" i="38"/>
  <c r="I24" i="38"/>
  <c r="H24" i="38"/>
  <c r="M21" i="38"/>
  <c r="M20" i="38"/>
  <c r="N19" i="38"/>
  <c r="M19" i="38"/>
  <c r="N18" i="38"/>
  <c r="M18" i="38"/>
  <c r="N17" i="38"/>
  <c r="M17" i="38"/>
  <c r="M16" i="38"/>
  <c r="M15" i="38"/>
  <c r="M14" i="38"/>
  <c r="M13" i="38"/>
  <c r="N12" i="38"/>
  <c r="M12" i="38"/>
  <c r="M11" i="38"/>
  <c r="N10" i="38"/>
  <c r="M10" i="38"/>
  <c r="I75" i="37"/>
  <c r="H75" i="37"/>
  <c r="G75" i="37"/>
  <c r="F75" i="37"/>
  <c r="E75" i="37"/>
  <c r="D75" i="37"/>
  <c r="C75" i="37"/>
  <c r="B75" i="37"/>
  <c r="J30" i="37"/>
  <c r="I30" i="37"/>
  <c r="H30" i="37"/>
  <c r="G30" i="37"/>
  <c r="F30" i="37"/>
  <c r="E30" i="37"/>
  <c r="D30" i="37"/>
  <c r="C30" i="37"/>
  <c r="I25" i="36"/>
  <c r="I24" i="36"/>
  <c r="I23" i="36"/>
  <c r="I22" i="36"/>
  <c r="I8" i="36"/>
  <c r="I7" i="36"/>
  <c r="I6" i="36"/>
  <c r="M26" i="38" l="1"/>
  <c r="N14" i="38"/>
  <c r="N9" i="38"/>
  <c r="M24" i="38"/>
  <c r="B23" i="39"/>
  <c r="C6" i="39" s="1"/>
  <c r="N20" i="38"/>
  <c r="B43" i="39"/>
  <c r="C32" i="39" s="1"/>
  <c r="N11" i="38"/>
  <c r="N15" i="38"/>
  <c r="N21" i="38"/>
  <c r="B33" i="39"/>
  <c r="B37" i="39"/>
  <c r="B34" i="39"/>
  <c r="B38" i="39"/>
  <c r="C19" i="39"/>
  <c r="N13" i="38"/>
  <c r="N16" i="38"/>
  <c r="C37" i="39" l="1"/>
  <c r="C34" i="39"/>
  <c r="O12" i="38"/>
  <c r="N26" i="38"/>
  <c r="C40" i="39"/>
  <c r="C33" i="39"/>
  <c r="C36" i="39"/>
  <c r="C39" i="39"/>
  <c r="C35" i="39"/>
  <c r="C38" i="39"/>
  <c r="C15" i="39"/>
  <c r="C9" i="39"/>
  <c r="C11" i="39"/>
  <c r="C21" i="39"/>
  <c r="C14" i="39"/>
  <c r="C10" i="39"/>
  <c r="C16" i="39"/>
  <c r="C20" i="39"/>
  <c r="C12" i="39"/>
  <c r="C13" i="39"/>
  <c r="C8" i="39"/>
  <c r="O13" i="38"/>
  <c r="I40" i="35" l="1"/>
  <c r="H40" i="35"/>
  <c r="G40" i="35"/>
  <c r="F40" i="35"/>
  <c r="E40" i="35"/>
  <c r="D40" i="35"/>
  <c r="C40" i="35"/>
  <c r="B40" i="35"/>
  <c r="I36" i="35"/>
  <c r="H36" i="35"/>
  <c r="G36" i="35"/>
  <c r="F36" i="35"/>
  <c r="E36" i="35"/>
  <c r="D36" i="35"/>
  <c r="C36" i="35"/>
  <c r="B36" i="35"/>
  <c r="I31" i="35"/>
  <c r="H31" i="35"/>
  <c r="G31" i="35"/>
  <c r="F31" i="35"/>
  <c r="E31" i="35"/>
  <c r="D31" i="35"/>
  <c r="C31" i="35"/>
  <c r="B31" i="35"/>
  <c r="I26" i="35"/>
  <c r="H26" i="35"/>
  <c r="G26" i="35"/>
  <c r="F26" i="35"/>
  <c r="E26" i="35"/>
  <c r="D26" i="35"/>
  <c r="C26" i="35"/>
  <c r="B26" i="35"/>
  <c r="I15" i="35"/>
  <c r="H15" i="35"/>
  <c r="G15" i="35"/>
  <c r="F15" i="35"/>
  <c r="E15" i="35"/>
  <c r="D15" i="35"/>
  <c r="C15" i="35"/>
  <c r="E41" i="35" l="1"/>
  <c r="F41" i="35"/>
  <c r="B41" i="35"/>
  <c r="G41" i="35"/>
  <c r="I41" i="35"/>
  <c r="D41" i="35"/>
  <c r="H41" i="35"/>
  <c r="C41" i="35"/>
  <c r="D43" i="34"/>
  <c r="D42" i="34"/>
  <c r="D41" i="34" l="1"/>
  <c r="G43" i="34" l="1"/>
  <c r="G42" i="34"/>
  <c r="G38" i="34"/>
  <c r="G37" i="34"/>
  <c r="G36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C7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0" i="34"/>
  <c r="F41" i="34"/>
  <c r="H43" i="34" s="1"/>
  <c r="E41" i="34"/>
  <c r="F7" i="34"/>
  <c r="E7" i="34"/>
  <c r="H36" i="34" l="1"/>
  <c r="H8" i="34"/>
  <c r="H42" i="34"/>
  <c r="G41" i="34"/>
  <c r="H44" i="34"/>
  <c r="H41" i="34"/>
  <c r="H33" i="34"/>
  <c r="H13" i="34"/>
  <c r="H34" i="34"/>
  <c r="H17" i="34"/>
  <c r="H37" i="34"/>
  <c r="H18" i="34"/>
  <c r="H21" i="34"/>
  <c r="H25" i="34"/>
  <c r="H26" i="34"/>
  <c r="H9" i="34"/>
  <c r="H29" i="34"/>
  <c r="H10" i="34"/>
  <c r="H14" i="34"/>
  <c r="H22" i="34"/>
  <c r="H30" i="34"/>
  <c r="H38" i="34"/>
  <c r="G7" i="34"/>
  <c r="H7" i="34"/>
  <c r="H15" i="34"/>
  <c r="H23" i="34"/>
  <c r="H31" i="34"/>
  <c r="H40" i="34"/>
  <c r="H16" i="34"/>
  <c r="H24" i="34"/>
  <c r="H32" i="34"/>
  <c r="H11" i="34"/>
  <c r="H19" i="34"/>
  <c r="H27" i="34"/>
  <c r="H35" i="34"/>
  <c r="H12" i="34"/>
  <c r="H20" i="34"/>
  <c r="H28" i="34"/>
  <c r="D7" i="34"/>
  <c r="C66" i="3" l="1"/>
  <c r="C67" i="3"/>
  <c r="C68" i="3"/>
  <c r="C69" i="3"/>
  <c r="H84" i="33" l="1"/>
  <c r="H83" i="33"/>
  <c r="H82" i="33" l="1"/>
  <c r="H81" i="33" l="1"/>
  <c r="AA50" i="3" l="1"/>
  <c r="H80" i="33" l="1"/>
  <c r="H79" i="33" l="1"/>
  <c r="H77" i="33" l="1"/>
  <c r="H78" i="33"/>
  <c r="M69" i="3" l="1"/>
  <c r="M68" i="3"/>
  <c r="M67" i="3"/>
  <c r="M66" i="3"/>
  <c r="M65" i="3"/>
  <c r="M64" i="3"/>
  <c r="M63" i="3"/>
  <c r="M62" i="3"/>
  <c r="M58" i="3"/>
  <c r="M57" i="3"/>
  <c r="M56" i="3"/>
  <c r="M55" i="3"/>
  <c r="M54" i="3"/>
  <c r="M53" i="3"/>
  <c r="M52" i="3"/>
  <c r="M51" i="3"/>
  <c r="M50" i="3"/>
  <c r="M42" i="3"/>
  <c r="M59" i="3" l="1"/>
  <c r="G89" i="33" l="1"/>
  <c r="F89" i="33"/>
  <c r="E89" i="33"/>
  <c r="D89" i="33"/>
  <c r="H89" i="33"/>
  <c r="D69" i="3" l="1"/>
  <c r="D68" i="3"/>
  <c r="D67" i="3"/>
  <c r="D66" i="3"/>
  <c r="D65" i="3"/>
  <c r="D64" i="3"/>
  <c r="D63" i="3"/>
  <c r="D62" i="3"/>
  <c r="D58" i="3"/>
  <c r="D57" i="3"/>
  <c r="D56" i="3"/>
  <c r="D55" i="3"/>
  <c r="D54" i="3"/>
  <c r="D53" i="3"/>
  <c r="D52" i="3"/>
  <c r="D51" i="3"/>
  <c r="D50" i="3"/>
  <c r="D42" i="3"/>
  <c r="E42" i="3"/>
  <c r="E69" i="3"/>
  <c r="E68" i="3"/>
  <c r="E67" i="3"/>
  <c r="E66" i="3"/>
  <c r="E65" i="3"/>
  <c r="E64" i="3"/>
  <c r="E63" i="3"/>
  <c r="E62" i="3"/>
  <c r="E58" i="3"/>
  <c r="E57" i="3"/>
  <c r="E56" i="3"/>
  <c r="E55" i="3"/>
  <c r="E54" i="3"/>
  <c r="E53" i="3"/>
  <c r="E52" i="3"/>
  <c r="E51" i="3"/>
  <c r="E50" i="3"/>
  <c r="D59" i="3" l="1"/>
  <c r="E59" i="3"/>
  <c r="G76" i="33"/>
  <c r="F76" i="33"/>
  <c r="E76" i="33"/>
  <c r="H75" i="33"/>
  <c r="D76" i="33"/>
  <c r="F55" i="3" l="1"/>
  <c r="F56" i="3"/>
  <c r="H74" i="33" l="1"/>
  <c r="H72" i="33" l="1"/>
  <c r="H73" i="33" l="1"/>
  <c r="H71" i="33" l="1"/>
  <c r="H70" i="33" l="1"/>
  <c r="L68" i="3" l="1"/>
  <c r="K68" i="3"/>
  <c r="J68" i="3"/>
  <c r="I68" i="3"/>
  <c r="H68" i="3"/>
  <c r="G68" i="3"/>
  <c r="F68" i="3"/>
  <c r="H69" i="33" l="1"/>
  <c r="H68" i="33" l="1"/>
  <c r="H67" i="33"/>
  <c r="H66" i="33"/>
  <c r="H65" i="33"/>
  <c r="H64" i="33"/>
  <c r="H76" i="33" l="1"/>
  <c r="H61" i="33" l="1"/>
  <c r="H60" i="33"/>
  <c r="H59" i="33"/>
  <c r="H58" i="33"/>
  <c r="H57" i="33"/>
  <c r="H56" i="33"/>
  <c r="H55" i="33"/>
  <c r="H54" i="33"/>
  <c r="H53" i="33"/>
  <c r="H52" i="33"/>
  <c r="H51" i="33"/>
  <c r="H62" i="33"/>
  <c r="G63" i="33"/>
  <c r="F63" i="33"/>
  <c r="E63" i="33"/>
  <c r="D63" i="33"/>
  <c r="H63" i="33" l="1"/>
  <c r="L69" i="3" l="1"/>
  <c r="L67" i="3"/>
  <c r="L66" i="3"/>
  <c r="L65" i="3"/>
  <c r="L64" i="3"/>
  <c r="L63" i="3"/>
  <c r="L62" i="3"/>
  <c r="L58" i="3"/>
  <c r="L57" i="3"/>
  <c r="L56" i="3"/>
  <c r="L55" i="3"/>
  <c r="L54" i="3"/>
  <c r="L53" i="3"/>
  <c r="L52" i="3"/>
  <c r="L51" i="3"/>
  <c r="L50" i="3"/>
  <c r="L42" i="3"/>
  <c r="L59" i="3" l="1"/>
  <c r="AA69" i="3"/>
  <c r="Z69" i="3"/>
  <c r="Y69" i="3"/>
  <c r="X69" i="3"/>
  <c r="T69" i="3"/>
  <c r="S69" i="3"/>
  <c r="R69" i="3"/>
  <c r="Q69" i="3"/>
  <c r="P69" i="3"/>
  <c r="O69" i="3"/>
  <c r="N69" i="3"/>
  <c r="K69" i="3"/>
  <c r="J69" i="3"/>
  <c r="I69" i="3"/>
  <c r="H69" i="3"/>
  <c r="G69" i="3"/>
  <c r="F69" i="3"/>
  <c r="B69" i="3"/>
  <c r="Y68" i="3"/>
  <c r="X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K67" i="3"/>
  <c r="J67" i="3"/>
  <c r="I67" i="3"/>
  <c r="H67" i="3"/>
  <c r="G67" i="3"/>
  <c r="F67" i="3"/>
  <c r="B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K66" i="3"/>
  <c r="J66" i="3"/>
  <c r="I66" i="3"/>
  <c r="H66" i="3"/>
  <c r="G66" i="3"/>
  <c r="F66" i="3"/>
  <c r="B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K65" i="3"/>
  <c r="J65" i="3"/>
  <c r="I65" i="3"/>
  <c r="H65" i="3"/>
  <c r="G65" i="3"/>
  <c r="F65" i="3"/>
  <c r="C65" i="3"/>
  <c r="B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K64" i="3"/>
  <c r="J64" i="3"/>
  <c r="I64" i="3"/>
  <c r="H64" i="3"/>
  <c r="G64" i="3"/>
  <c r="F64" i="3"/>
  <c r="C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K63" i="3"/>
  <c r="J63" i="3"/>
  <c r="I63" i="3"/>
  <c r="H63" i="3"/>
  <c r="G63" i="3"/>
  <c r="F63" i="3"/>
  <c r="C63" i="3"/>
  <c r="B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K62" i="3"/>
  <c r="J62" i="3"/>
  <c r="I62" i="3"/>
  <c r="H62" i="3"/>
  <c r="G62" i="3"/>
  <c r="F62" i="3"/>
  <c r="C62" i="3"/>
  <c r="B62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K58" i="3"/>
  <c r="J58" i="3"/>
  <c r="I58" i="3"/>
  <c r="H58" i="3"/>
  <c r="G58" i="3"/>
  <c r="F58" i="3"/>
  <c r="C58" i="3"/>
  <c r="B58" i="3"/>
  <c r="A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K57" i="3"/>
  <c r="J57" i="3"/>
  <c r="I57" i="3"/>
  <c r="H57" i="3"/>
  <c r="G57" i="3"/>
  <c r="F57" i="3"/>
  <c r="C57" i="3"/>
  <c r="B57" i="3"/>
  <c r="A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K56" i="3"/>
  <c r="J56" i="3"/>
  <c r="I56" i="3"/>
  <c r="H56" i="3"/>
  <c r="G56" i="3"/>
  <c r="C56" i="3"/>
  <c r="B56" i="3"/>
  <c r="A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K55" i="3"/>
  <c r="J55" i="3"/>
  <c r="I55" i="3"/>
  <c r="H55" i="3"/>
  <c r="G55" i="3"/>
  <c r="C55" i="3"/>
  <c r="B55" i="3"/>
  <c r="A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K54" i="3"/>
  <c r="J54" i="3"/>
  <c r="I54" i="3"/>
  <c r="H54" i="3"/>
  <c r="G54" i="3"/>
  <c r="F54" i="3"/>
  <c r="C54" i="3"/>
  <c r="B54" i="3"/>
  <c r="A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K53" i="3"/>
  <c r="J53" i="3"/>
  <c r="I53" i="3"/>
  <c r="H53" i="3"/>
  <c r="G53" i="3"/>
  <c r="F53" i="3"/>
  <c r="C53" i="3"/>
  <c r="B53" i="3"/>
  <c r="A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K52" i="3"/>
  <c r="J52" i="3"/>
  <c r="I52" i="3"/>
  <c r="H52" i="3"/>
  <c r="G52" i="3"/>
  <c r="F52" i="3"/>
  <c r="C52" i="3"/>
  <c r="B52" i="3"/>
  <c r="A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K51" i="3"/>
  <c r="J51" i="3"/>
  <c r="I51" i="3"/>
  <c r="H51" i="3"/>
  <c r="G51" i="3"/>
  <c r="F51" i="3"/>
  <c r="C51" i="3"/>
  <c r="B51" i="3"/>
  <c r="A51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K50" i="3"/>
  <c r="J50" i="3"/>
  <c r="I50" i="3"/>
  <c r="H50" i="3"/>
  <c r="G50" i="3"/>
  <c r="F50" i="3"/>
  <c r="C50" i="3"/>
  <c r="B50" i="3"/>
  <c r="A50" i="3"/>
  <c r="X42" i="3"/>
  <c r="W59" i="3" l="1"/>
  <c r="X59" i="3"/>
  <c r="Y59" i="3"/>
  <c r="G59" i="3"/>
  <c r="U59" i="3"/>
  <c r="Q59" i="3"/>
  <c r="K59" i="3"/>
  <c r="V59" i="3"/>
  <c r="T59" i="3"/>
  <c r="S59" i="3"/>
  <c r="H59" i="3"/>
  <c r="Z59" i="3"/>
  <c r="I59" i="3"/>
  <c r="AB50" i="3"/>
  <c r="AA59" i="3"/>
  <c r="AB54" i="3"/>
  <c r="AB58" i="3"/>
  <c r="AB63" i="3"/>
  <c r="AB65" i="3"/>
  <c r="AB67" i="3"/>
  <c r="R59" i="3"/>
  <c r="F59" i="3"/>
  <c r="J59" i="3"/>
  <c r="N59" i="3"/>
  <c r="AB53" i="3"/>
  <c r="AB57" i="3"/>
  <c r="AB69" i="3"/>
  <c r="AB52" i="3"/>
  <c r="AB56" i="3"/>
  <c r="AB62" i="3"/>
  <c r="AB64" i="3"/>
  <c r="AB66" i="3"/>
  <c r="AB68" i="3"/>
  <c r="AB51" i="3"/>
  <c r="AB55" i="3"/>
  <c r="P59" i="3"/>
  <c r="O59" i="3"/>
  <c r="AB59" i="3" l="1"/>
  <c r="Y42" i="3" l="1"/>
  <c r="AA42" i="3" l="1"/>
  <c r="Z42" i="3"/>
  <c r="H49" i="33"/>
  <c r="H48" i="33"/>
  <c r="H47" i="33"/>
  <c r="H46" i="33"/>
  <c r="H45" i="33"/>
  <c r="H44" i="33"/>
  <c r="H43" i="33"/>
  <c r="H42" i="33"/>
  <c r="H41" i="33"/>
  <c r="H40" i="33"/>
  <c r="H39" i="33"/>
  <c r="H38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0" i="33"/>
  <c r="H9" i="33"/>
  <c r="H8" i="33"/>
  <c r="G50" i="33"/>
  <c r="F50" i="33"/>
  <c r="E50" i="33"/>
  <c r="D50" i="33"/>
  <c r="G37" i="33"/>
  <c r="F37" i="33"/>
  <c r="E37" i="33"/>
  <c r="D37" i="33"/>
  <c r="G11" i="33"/>
  <c r="F11" i="33"/>
  <c r="E11" i="33"/>
  <c r="D11" i="33"/>
  <c r="G24" i="33"/>
  <c r="F24" i="33"/>
  <c r="E24" i="33"/>
  <c r="D24" i="33"/>
  <c r="C32" i="32"/>
  <c r="D32" i="32"/>
  <c r="E32" i="32"/>
  <c r="F32" i="32"/>
  <c r="G32" i="32"/>
  <c r="H32" i="32"/>
  <c r="I32" i="32"/>
  <c r="J32" i="32"/>
  <c r="K32" i="32"/>
  <c r="L32" i="32"/>
  <c r="B32" i="32"/>
  <c r="K42" i="3"/>
  <c r="J42" i="3"/>
  <c r="I42" i="3"/>
  <c r="H42" i="3"/>
  <c r="G42" i="3"/>
  <c r="F42" i="3"/>
  <c r="D91" i="33" l="1"/>
  <c r="F91" i="33"/>
  <c r="H37" i="33"/>
  <c r="H50" i="33"/>
  <c r="E91" i="33"/>
  <c r="G91" i="33"/>
  <c r="AB42" i="3"/>
  <c r="H24" i="33"/>
  <c r="H11" i="33"/>
  <c r="H91" i="33" l="1"/>
</calcChain>
</file>

<file path=xl/sharedStrings.xml><?xml version="1.0" encoding="utf-8"?>
<sst xmlns="http://schemas.openxmlformats.org/spreadsheetml/2006/main" count="1419" uniqueCount="662">
  <si>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</si>
  <si>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</si>
  <si>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</si>
  <si>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</si>
  <si>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</si>
  <si>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</si>
  <si>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</si>
  <si>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</si>
  <si>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</si>
  <si>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</si>
  <si>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</si>
  <si>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</si>
  <si>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</si>
  <si>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</si>
  <si>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</si>
  <si>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</si>
  <si>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</si>
  <si>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</si>
  <si>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</si>
  <si>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</si>
  <si>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</si>
  <si>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</si>
  <si>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</si>
  <si>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</si>
  <si>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CHINALCO PERÚ S.A.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</si>
  <si>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</si>
  <si>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</si>
  <si>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</si>
  <si>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</si>
  <si>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</si>
  <si>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</si>
  <si>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</si>
  <si>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</si>
  <si>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</si>
  <si>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</si>
  <si>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</si>
  <si>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</si>
  <si>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</si>
  <si>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</si>
  <si>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</si>
  <si>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</si>
  <si>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</si>
  <si>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</si>
  <si>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</si>
  <si>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</si>
  <si>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</si>
  <si>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</si>
  <si>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</si>
  <si>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</si>
  <si>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</si>
  <si>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</si>
  <si>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</si>
  <si>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</si>
  <si>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</si>
  <si>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</si>
  <si>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</si>
  <si>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</si>
  <si>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</si>
  <si>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</si>
  <si>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</si>
  <si>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</si>
  <si>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</si>
  <si>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</si>
  <si>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theme="0" tint="-0.499984740745262"/>
        <rFont val="Calibri"/>
        <family val="2"/>
        <scheme val="minor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</si>
  <si>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</si>
  <si>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</si>
  <si>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</si>
  <si>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</si>
  <si>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</si>
  <si>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</si>
  <si>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</si>
  <si>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</si>
  <si>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</si>
  <si>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</si>
  <si>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</si>
  <si>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</si>
  <si>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</si>
  <si>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</si>
  <si>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</si>
  <si>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</si>
  <si>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</si>
  <si>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</si>
  <si>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</si>
  <si>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</si>
  <si>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</si>
  <si>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</si>
  <si>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</si>
  <si>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</si>
  <si>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</si>
  <si>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</si>
  <si>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</si>
  <si>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</si>
  <si>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</si>
  <si>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</si>
  <si>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</si>
  <si>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</si>
  <si>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</si>
  <si>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</si>
  <si>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</si>
  <si>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</si>
  <si>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</si>
  <si>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</si>
  <si>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</si>
  <si>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</si>
  <si>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</si>
  <si>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</si>
  <si>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</si>
  <si>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</si>
  <si>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</si>
  <si>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</si>
  <si>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</si>
  <si>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</si>
  <si>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</si>
  <si>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</si>
  <si>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</si>
  <si>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</si>
  <si>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</si>
  <si>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</si>
  <si>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</si>
  <si>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</si>
  <si>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</si>
  <si>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</si>
  <si>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</si>
  <si>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</si>
  <si>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</si>
  <si>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</si>
  <si>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MINERA MILPO S.A.A.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</si>
  <si>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</si>
  <si>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</si>
  <si>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</si>
  <si>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</si>
  <si>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</si>
  <si>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</si>
  <si>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</si>
  <si>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</si>
  <si>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</si>
  <si>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</si>
  <si>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</si>
  <si>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</si>
  <si>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</si>
  <si>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</si>
  <si>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</si>
  <si>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</si>
  <si>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</si>
  <si>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</si>
  <si>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</si>
  <si>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</si>
  <si>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</si>
  <si>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</si>
  <si>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</si>
  <si>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</si>
  <si>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</si>
  <si>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</si>
  <si>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</si>
  <si>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</si>
  <si>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</si>
  <si>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</si>
  <si>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</si>
  <si>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</si>
  <si>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</si>
  <si>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</si>
  <si>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</si>
  <si>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</si>
  <si>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</si>
  <si>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</si>
  <si>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</si>
  <si>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</si>
  <si>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HUDBAY PERÚ S.A.C.</t>
  </si>
  <si>
    <t>SHOUGANG HIERRO PERÚ S.A.A.</t>
  </si>
  <si>
    <t>COMPAÑÍA MINERA ANTAMINA S.A.</t>
  </si>
  <si>
    <t>COMPAÑÍA MINERA ANTAPACCAY S.A.</t>
  </si>
  <si>
    <t>COMPAÑÍA MINERA PODEROSA S.A.</t>
  </si>
  <si>
    <t>COMPAÑÍA MINERA ARES S.A.C.</t>
  </si>
  <si>
    <t>COMPAÑÍA MINERA CHUNGAR S.A.C.</t>
  </si>
  <si>
    <t>COMPAÑÍA MINERA RAURA S.A.</t>
  </si>
  <si>
    <t>APURÍMAC</t>
  </si>
  <si>
    <t>ÁNCASH</t>
  </si>
  <si>
    <t>JUNÍN</t>
  </si>
  <si>
    <t>HUÁNUCO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</si>
  <si>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</si>
  <si>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</si>
  <si>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</si>
  <si>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</si>
  <si>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</si>
  <si>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</si>
  <si>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</si>
  <si>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</si>
  <si>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</si>
  <si>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MINERA AURÍFERA RETAMAS S.A.</t>
  </si>
  <si>
    <t>Fuente: Ministerio de Energía y Minas. 
(*) Información preliminar. Incluye producción aurífera estimada de mineros artesanales de Madre de Dios, Puno, Piura y Arequipa.</t>
  </si>
  <si>
    <t>Setiembre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</si>
  <si>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</si>
  <si>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</si>
  <si>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</si>
  <si>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</si>
  <si>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</si>
  <si>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</si>
  <si>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</si>
  <si>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</si>
  <si>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</si>
  <si>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</si>
  <si>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</si>
  <si>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</si>
  <si>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</si>
  <si>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</si>
  <si>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</si>
  <si>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</si>
  <si>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</si>
  <si>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</si>
  <si>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</si>
  <si>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</si>
  <si>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</si>
  <si>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SILICATOS</t>
  </si>
  <si>
    <t>MICA</t>
  </si>
  <si>
    <t>SULFATOS</t>
  </si>
  <si>
    <t>GRANODIORITA ORNAMENTAL</t>
  </si>
  <si>
    <t>BORATOS / ULEXITA</t>
  </si>
  <si>
    <t xml:space="preserve">Fuente: Ministerio de Energía y Minas. 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</si>
  <si>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</si>
  <si>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</si>
  <si>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</si>
  <si>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</si>
  <si>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</si>
  <si>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</si>
  <si>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</si>
  <si>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</si>
  <si>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</si>
  <si>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</si>
  <si>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</si>
  <si>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</si>
  <si>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</si>
  <si>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</si>
  <si>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</si>
  <si>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</si>
  <si>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</si>
  <si>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</si>
  <si>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</si>
  <si>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</si>
  <si>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</si>
  <si>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</si>
  <si>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</si>
  <si>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</si>
  <si>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</si>
  <si>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CARBÓN (TM)</t>
  </si>
  <si>
    <t>PIEDRA (CONSTRUCCIÓN)</t>
  </si>
  <si>
    <t>SÍLICE</t>
  </si>
  <si>
    <t>CAOLÍN</t>
  </si>
  <si>
    <t>ÓNIX</t>
  </si>
  <si>
    <t>MÁRMOL</t>
  </si>
  <si>
    <t>CARBÓN ANTRACITA</t>
  </si>
  <si>
    <t>CARBÓN BITUMINOSO</t>
  </si>
  <si>
    <t>CARBÓN GRAFITO</t>
  </si>
  <si>
    <t>HORMIGÓN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</si>
  <si>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</si>
  <si>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</si>
  <si>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</si>
  <si>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</si>
  <si>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</si>
  <si>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</si>
  <si>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PRODUCCIÓN MINERA NO METÁLICA Y CARBONÍFERA</t>
  </si>
  <si>
    <t>PRINCIPALES INDICADORES MACROECONÓMICOS*</t>
  </si>
  <si>
    <t xml:space="preserve">PBI   </t>
  </si>
  <si>
    <t>PBI MINERO</t>
  </si>
  <si>
    <t>INFLACIÓN</t>
  </si>
  <si>
    <t>TIPO DE CAMBIO *</t>
  </si>
  <si>
    <t>EXPORT. MET.</t>
  </si>
  <si>
    <t>IMPORTACIONES</t>
  </si>
  <si>
    <t>BALANZA COMERCIAL</t>
  </si>
  <si>
    <t>Millones US$</t>
  </si>
  <si>
    <t xml:space="preserve">Ene </t>
  </si>
  <si>
    <t>Feb</t>
  </si>
  <si>
    <t>Mar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</si>
  <si>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</si>
  <si>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</si>
  <si>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</si>
  <si>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</si>
  <si>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</si>
  <si>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</si>
  <si>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</si>
  <si>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</si>
  <si>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</si>
  <si>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</si>
  <si>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</si>
  <si>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</si>
  <si>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</si>
  <si>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</si>
  <si>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</si>
  <si>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</si>
  <si>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203,36</t>
  </si>
  <si>
    <t>184,24</t>
  </si>
  <si>
    <t>222,09</t>
  </si>
  <si>
    <t>385,95</t>
  </si>
  <si>
    <t>334,53</t>
  </si>
  <si>
    <t>397,99</t>
  </si>
  <si>
    <t>660,73</t>
  </si>
  <si>
    <t>839,08</t>
  </si>
  <si>
    <t>616,56</t>
  </si>
  <si>
    <t>927,47</t>
  </si>
  <si>
    <t>1180,31</t>
  </si>
  <si>
    <t>956,78</t>
  </si>
  <si>
    <t>1011,70</t>
  </si>
  <si>
    <t>993,03</t>
  </si>
  <si>
    <t>728,93</t>
  </si>
  <si>
    <t>816,74</t>
  </si>
  <si>
    <t xml:space="preserve">Abr. </t>
  </si>
  <si>
    <t xml:space="preserve">May. </t>
  </si>
  <si>
    <t xml:space="preserve">Jun. </t>
  </si>
  <si>
    <t xml:space="preserve">Jul. </t>
  </si>
  <si>
    <t>Nd</t>
  </si>
  <si>
    <t>Tabla 05</t>
  </si>
  <si>
    <t xml:space="preserve">Fuente: BCRP, Cuadros Estadísticos Mensuales. Elaborado por Ministerio de Energía y Minas. 
* Promedio del cambio interbancario. 
Nd: No disponible a la fecha.
Información disponible a la fecha de elaboración de este boletín.
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</si>
  <si>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</si>
  <si>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</si>
  <si>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</si>
  <si>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</si>
  <si>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</si>
  <si>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</si>
  <si>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</si>
  <si>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</si>
  <si>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</si>
  <si>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</si>
  <si>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 xml:space="preserve">Fuente: BCRP, Cuadros Estadísticos Mensuales. Elaborado por Ministerio de Energía y Minas
* El cuadro es elaborado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</si>
  <si>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 xml:space="preserve">Tabla 04.3 </t>
  </si>
  <si>
    <t>ESTRUCTURA DEL VALOR DE LAS EXPORTACIONES PERUANAS</t>
  </si>
  <si>
    <t>RUBRO</t>
  </si>
  <si>
    <t>Part%</t>
  </si>
  <si>
    <t>Mineros Metálicos</t>
  </si>
  <si>
    <t>Minerales no metálicos</t>
  </si>
  <si>
    <t>Sidero-metalúrgicos y joyería</t>
  </si>
  <si>
    <t>Metal-mecánicos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</si>
  <si>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</si>
  <si>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</si>
  <si>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</si>
  <si>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</si>
  <si>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</si>
  <si>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</si>
  <si>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</si>
  <si>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</si>
  <si>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TOTAL EXPORTACIONES</t>
  </si>
  <si>
    <t>TOTAL EXPORTACIONES MINERAS</t>
  </si>
  <si>
    <t>ESTRUCTURA DEL VALOR DE LAS EXPORTACIONES PERUANAS
ACUMULADO ENERO - AGOSTO* 2017</t>
  </si>
  <si>
    <t>Fuente: Banco Central de Reserva del Perú y SUNAT - Aduanas / Elaborado por el Ministerio de Energía y Minas.</t>
  </si>
  <si>
    <t>VALOR DE EXPORTACIONES DE PRINCIPALES PRODUCTOS MINEROS (Millones de US$)</t>
  </si>
  <si>
    <t>Productos Metálicos</t>
  </si>
  <si>
    <r>
      <t xml:space="preserve">PARTICIPACIÓN DE PRODUCTOS MINEROS EN EL VALOR DE EXPORTACIONES NACIONALES </t>
    </r>
    <r>
      <rPr>
        <sz val="11"/>
        <color theme="1"/>
        <rFont val="Calibri"/>
        <family val="2"/>
        <scheme val="minor"/>
      </rPr>
      <t>(Millones de US$)</t>
    </r>
  </si>
  <si>
    <t>TOTAL EXPORTACIONES NACIONALES</t>
  </si>
  <si>
    <t>Fuente: Notas de estudios del Banco Central de Reserva del Perú y SUNAT - Aduanas / Elaborado por el Ministerio de Energía y Minas.</t>
  </si>
  <si>
    <t>Año</t>
  </si>
  <si>
    <t>Total</t>
  </si>
  <si>
    <t>Fuente: Dirección de Promoción Minera - Ministerio de Energía y Minas. Declaraciones Mensuales ESTAMIN.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</si>
  <si>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</si>
  <si>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</si>
  <si>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</si>
  <si>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</si>
  <si>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</si>
  <si>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</si>
  <si>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</si>
  <si>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</si>
  <si>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</si>
  <si>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 xml:space="preserve">1° 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</si>
  <si>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</si>
  <si>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</si>
  <si>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</si>
  <si>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</si>
  <si>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</si>
  <si>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</si>
  <si>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</si>
  <si>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</si>
  <si>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</si>
  <si>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</si>
  <si>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SHAHUINDO S.A.C.</t>
  </si>
  <si>
    <t>12°</t>
  </si>
  <si>
    <t>ANGLO AMERICAN QUELLAVECO S.A.</t>
  </si>
  <si>
    <t>13°</t>
  </si>
  <si>
    <t>14°</t>
  </si>
  <si>
    <t>15°</t>
  </si>
  <si>
    <t>16°</t>
  </si>
  <si>
    <t>17°</t>
  </si>
  <si>
    <t>18°</t>
  </si>
  <si>
    <t>19°</t>
  </si>
  <si>
    <t>MARCOBRE S.A.C.</t>
  </si>
  <si>
    <t>20°</t>
  </si>
  <si>
    <t>21°</t>
  </si>
  <si>
    <t>22°</t>
  </si>
  <si>
    <t>ANABI S.A.C.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</si>
  <si>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</si>
  <si>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</si>
  <si>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</si>
  <si>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</si>
  <si>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</si>
  <si>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</si>
  <si>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</si>
  <si>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</si>
  <si>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</si>
  <si>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</si>
  <si>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</si>
  <si>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</si>
  <si>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</si>
  <si>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MINERA IRL S.A.</t>
  </si>
  <si>
    <t>36°</t>
  </si>
  <si>
    <t>CONSORCIO DE INGENIEROS EJECUTORES MINEROS S.A.</t>
  </si>
  <si>
    <t>37°</t>
  </si>
  <si>
    <t>EMPRESA MINERA LOS QUENUALES S.A.</t>
  </si>
  <si>
    <t>38°</t>
  </si>
  <si>
    <t>UNION ANDINA DE CEMENTOS S.A.A.</t>
  </si>
  <si>
    <t>39°</t>
  </si>
  <si>
    <t>MINERA BATEAS S.A.C.</t>
  </si>
  <si>
    <t>40°</t>
  </si>
  <si>
    <t>41°</t>
  </si>
  <si>
    <t>42°</t>
  </si>
  <si>
    <t>PAN AMERICAN SILVER HUARON S.A.</t>
  </si>
  <si>
    <t>43°</t>
  </si>
  <si>
    <t>EMPRESA ADMINISTRADORA CERRO S.A.C.</t>
  </si>
  <si>
    <t>44°</t>
  </si>
  <si>
    <t>45°</t>
  </si>
  <si>
    <t>46°</t>
  </si>
  <si>
    <t>MINERA LA ZANJA S.R.L.</t>
  </si>
  <si>
    <t>47°</t>
  </si>
  <si>
    <t>48°</t>
  </si>
  <si>
    <t>49°</t>
  </si>
  <si>
    <t>MINERA SHUNTUR S.A.C.</t>
  </si>
  <si>
    <t>50°</t>
  </si>
  <si>
    <t>SEGÚN EMPRESA</t>
  </si>
  <si>
    <t>EMPRESA</t>
  </si>
  <si>
    <t>PART%</t>
  </si>
  <si>
    <t>EQUIPAMIENTO DE PLANTA DE BENEFICIO</t>
  </si>
  <si>
    <t>EQUIPAMIENTO MINERO</t>
  </si>
  <si>
    <t>EXPLORACIÓN</t>
  </si>
  <si>
    <t>EXPLOTACIÓN</t>
  </si>
  <si>
    <t>INFRAESTRUCTURA</t>
  </si>
  <si>
    <t>PREPARACIÓN</t>
  </si>
  <si>
    <t>SEGÚN RUBRO DE INVERSIÓN</t>
  </si>
  <si>
    <t>RUBRO / EMPRESA</t>
  </si>
  <si>
    <t>COMPAÑÍA</t>
  </si>
  <si>
    <t>CONTRATISTA</t>
  </si>
  <si>
    <t>REGIÓN</t>
  </si>
  <si>
    <t>PERSONAS</t>
  </si>
  <si>
    <t>Tabla 9</t>
  </si>
  <si>
    <t>EMPLEO DIRECTO EN MINERÍA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</si>
  <si>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</si>
  <si>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</si>
  <si>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</si>
  <si>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</si>
  <si>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</si>
  <si>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</si>
  <si>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</si>
  <si>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</si>
  <si>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</si>
  <si>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</si>
  <si>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</si>
  <si>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</si>
  <si>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</si>
  <si>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</si>
  <si>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</si>
  <si>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</si>
  <si>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</si>
  <si>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</si>
  <si>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</si>
  <si>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</si>
  <si>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</si>
  <si>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</si>
  <si>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</si>
  <si>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</si>
  <si>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</si>
  <si>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</si>
  <si>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</si>
  <si>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</si>
  <si>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</si>
  <si>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</si>
  <si>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</si>
  <si>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</si>
  <si>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</si>
  <si>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</si>
  <si>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</si>
  <si>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</si>
  <si>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</si>
  <si>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</si>
  <si>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</si>
  <si>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</si>
  <si>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</si>
  <si>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</si>
  <si>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</si>
  <si>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</si>
  <si>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</si>
  <si>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</si>
  <si>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</si>
  <si>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</si>
  <si>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</si>
  <si>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</si>
  <si>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</si>
  <si>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</si>
  <si>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</si>
  <si>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</si>
  <si>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</si>
  <si>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 xml:space="preserve">Fuente: MEF, Portal de Transparencia Económica; INGEMMET. Elaborado por Ministerio de Energía y Minas. </t>
  </si>
  <si>
    <t>* Cifras registradas a la fecha de elaboración del boletín.</t>
  </si>
  <si>
    <t>2017*</t>
  </si>
  <si>
    <t>CANON MINERO**</t>
  </si>
  <si>
    <t>REGALIAS MINERAS</t>
  </si>
  <si>
    <t>DERECHO VIGENCIA</t>
  </si>
  <si>
    <t xml:space="preserve">Fuente: MEF, Portal de Transparencia Económica. Elaborado por Ministerio de Energía y Minas. </t>
  </si>
  <si>
    <t>** El canon minero se distribuye a partir del mes de julio de cada año.</t>
  </si>
  <si>
    <t>CANTIDAD DE SOLICITUDES DE PETITORIOS MINEROS A NIVEL NACIONAL*</t>
  </si>
  <si>
    <t>Tabla 13</t>
  </si>
  <si>
    <t>PETITORIOS, CATASTRO Y ACTIVIDAD MINERA</t>
  </si>
  <si>
    <t>CANTIDAD DE SOLICITUDES DE PETITORIOS MINEROS A NIVEL NACIONAL *</t>
  </si>
  <si>
    <t>TITULOS DE CONCESIONES OTORGADAS POR INGEMMET *</t>
  </si>
  <si>
    <t>CONCESIONES OTORGADAS POR INGEMMET (HECTÁREAS)*</t>
  </si>
  <si>
    <t>UNIDADES</t>
  </si>
  <si>
    <t>SITUACIÓN</t>
  </si>
  <si>
    <t>% DEL PERÚ</t>
  </si>
  <si>
    <t>CATEO Y PROSPECCIÓN</t>
  </si>
  <si>
    <t>CONSTRUCCIÓN</t>
  </si>
  <si>
    <t>CIERRE POST-CIERRE(DEFINITIVO)</t>
  </si>
  <si>
    <t>BENEFICIO</t>
  </si>
  <si>
    <t>CIERRE FINAL</t>
  </si>
  <si>
    <t>UNIDADES MINERAS EN ACTIVIDAD</t>
  </si>
  <si>
    <t xml:space="preserve">ÍTEM </t>
  </si>
  <si>
    <t>CANTIDAD</t>
  </si>
  <si>
    <t>1</t>
  </si>
  <si>
    <t>ÁREA NATURAL</t>
  </si>
  <si>
    <t>CLASIFICACIÓN DIVERSA (gasoductos, oleoductos, ecosistemas frágiles, otros)</t>
  </si>
  <si>
    <t>3</t>
  </si>
  <si>
    <t>ÁREA NATURAL_AMORTIGUAMIENTO</t>
  </si>
  <si>
    <t>4</t>
  </si>
  <si>
    <t>PROYECTO ESPECIAL</t>
  </si>
  <si>
    <t>5</t>
  </si>
  <si>
    <t>ZONAS ARQUEOLÓGICAS</t>
  </si>
  <si>
    <t>6</t>
  </si>
  <si>
    <t>ÁREAS DE DEFENSA NACIONAL</t>
  </si>
  <si>
    <t>7</t>
  </si>
  <si>
    <t>PROPUESTA DE ÁREA NATURAL</t>
  </si>
  <si>
    <t>8</t>
  </si>
  <si>
    <t>ÁREAS DE NO ADMISIÓN DE PETITORIOS - OTRAS</t>
  </si>
  <si>
    <t>9</t>
  </si>
  <si>
    <t>ÁREAS DE NO ADMISIÓN DE PETITORIOS - INGEMMET</t>
  </si>
  <si>
    <t>10</t>
  </si>
  <si>
    <t>POSIBLE ÁREA URBANA</t>
  </si>
  <si>
    <t>11</t>
  </si>
  <si>
    <t xml:space="preserve">ZONA URBANA </t>
  </si>
  <si>
    <t>12</t>
  </si>
  <si>
    <t>PUERTOS Y AEROPUERTOS</t>
  </si>
  <si>
    <t>Fuente: Ministerio de Energía y Minas, INGEMMET.</t>
  </si>
  <si>
    <t>Nota:  Territorio Nacional  = 128,521,560 ha.</t>
  </si>
  <si>
    <t>Fuente: INGEMMET y Ministerio de Energía y Minas.</t>
  </si>
  <si>
    <t>(*) Información disponible a la fecha de elaboración de este boletín. Nd = Información no disponible en la fecha de elaboración del presente boletín.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</si>
  <si>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</si>
  <si>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</si>
  <si>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</si>
  <si>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</si>
  <si>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</si>
  <si>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</si>
  <si>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</si>
  <si>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</si>
  <si>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</si>
  <si>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</si>
  <si>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Fuente: SUNAT, Nota Tributaria. Elaborado por Ministerio de Energía y Minas.
*   Información disponible a la fecha de elaboración del boletín.</t>
  </si>
  <si>
    <t>TIPO DE ÁREA RESTRINGIDA</t>
  </si>
  <si>
    <t>Tabla 6.2</t>
  </si>
  <si>
    <r>
      <rPr>
        <b/>
        <sz val="10"/>
        <color theme="1"/>
        <rFont val="Calibri"/>
        <family val="2"/>
        <scheme val="minor"/>
      </rPr>
      <t>EVOLUCIÓN ANUAL DE LAS INVERSIONES MINERAS
(US$ MILLONES)</t>
    </r>
    <r>
      <rPr>
        <sz val="10"/>
        <color theme="1"/>
        <rFont val="Calibri"/>
        <family val="2"/>
        <scheme val="minor"/>
      </rPr>
      <t xml:space="preserve">
/ US$ MILLONES</t>
    </r>
  </si>
  <si>
    <t>EQ. DE PLANTA.</t>
  </si>
  <si>
    <t>EQ. MINERO</t>
  </si>
  <si>
    <t>HECTÁREAS</t>
  </si>
  <si>
    <t>COMPAÑÍA MINERA SANTA LUISA S.A.</t>
  </si>
  <si>
    <t>COMPAÑÍA MINERA ZAFRANAL S.A.C.</t>
  </si>
  <si>
    <t>SOUTHERN PERU COPPER CORPORATION SUCURSAL DEL PERÚ</t>
  </si>
  <si>
    <t>70,22</t>
  </si>
  <si>
    <t>62,43</t>
  </si>
  <si>
    <t>57,48</t>
  </si>
  <si>
    <t>67,74</t>
  </si>
  <si>
    <t>76,07</t>
  </si>
  <si>
    <t>71,53</t>
  </si>
  <si>
    <t>61,66</t>
  </si>
  <si>
    <t>VALOR DE LAS EXPORTACIONES METÁLICAS (US$ MILLONES)</t>
  </si>
  <si>
    <t>Octubre</t>
  </si>
  <si>
    <t>Oct. 2017</t>
  </si>
  <si>
    <t>Ene-Oct 2016</t>
  </si>
  <si>
    <t>Ene-Oct 2017</t>
  </si>
  <si>
    <t>COMPAÑÍA MINERA COIMOLACHE S.A.</t>
  </si>
  <si>
    <t>COMPAÑÍA MINERA CASAPALCA S.A.</t>
  </si>
  <si>
    <t>COMPAÑÍA MINERA ATACOCHA S.A.A.</t>
  </si>
  <si>
    <t>MILPO ANDINA PERÚ S.A.C.</t>
  </si>
  <si>
    <t>MINERA SHOUXIN PERÚ S.A.</t>
  </si>
  <si>
    <t>COMPAÑÍA MINERA KOLPA S.A.</t>
  </si>
  <si>
    <t>COMPAÑÍA MINERA CONDESTABLE S.A.</t>
  </si>
  <si>
    <t>COMPAÑÍA MINERA MISKI MAYO S.R.L.</t>
  </si>
  <si>
    <t>COMPAÑÍA MINERA ARGENTUM S.A.</t>
  </si>
  <si>
    <t>MINERA AURÍFERA CUATRO DE ENERO S.A.</t>
  </si>
  <si>
    <t>TITÁN CONTRATISTAS GENERALES S.A.C.</t>
  </si>
  <si>
    <t>TRÉVALI PERÚ S.A.C.</t>
  </si>
  <si>
    <t>SAN MARTÍN</t>
  </si>
  <si>
    <t>Otras ( 2016= 231 Empresas; 2017= 229 Empresas)</t>
  </si>
  <si>
    <t>UNIÓN ANDINA DE CEMENTOS S.A.A.</t>
  </si>
  <si>
    <t>Tabla 10</t>
  </si>
  <si>
    <t>Tabla 12</t>
  </si>
  <si>
    <t>COBRE (TMF)</t>
  </si>
  <si>
    <t>ORO (g finos)</t>
  </si>
  <si>
    <t>ZINC (TMF)</t>
  </si>
  <si>
    <t>PLOMO (TMF)</t>
  </si>
  <si>
    <t>PLATA (kg finos)</t>
  </si>
  <si>
    <t>HIERRO (TMF)</t>
  </si>
  <si>
    <t>ESTAÑO (TMF)</t>
  </si>
  <si>
    <t>MOLIBDENO (TMF)</t>
  </si>
  <si>
    <t>Var.% anual</t>
  </si>
  <si>
    <t>Soles por U.S.$</t>
  </si>
  <si>
    <t>Información preliminar</t>
  </si>
  <si>
    <t>COTIZACIONES DE LOS PRINCIPALES METALES</t>
  </si>
  <si>
    <t>Nd / Disponible 20 de enero 1018 - BCRP</t>
  </si>
  <si>
    <t>Nd / Disponible 6 de enero 2018 - BCRP</t>
  </si>
  <si>
    <t>64,24</t>
  </si>
  <si>
    <t>Acum. Ene-Oct</t>
  </si>
  <si>
    <t>VARIACIÓN INTERANUAL ACUMULADA* EN MILLONES DE US$ / ENERO-OCTUBRE</t>
  </si>
  <si>
    <t>VARIACIÓN ACUMULADA - VOLUMEN* / ENERO-OCTUBRE</t>
  </si>
  <si>
    <t>ene-oct</t>
  </si>
  <si>
    <t>UNIDADES MINERAS EN ACTIVIDAD - NOVIEMBRE 2017</t>
  </si>
  <si>
    <t>ÁREAS RESTRINGIDAS A LA MINERÍA - NOVIEMBRE 2017</t>
  </si>
  <si>
    <t>ALMACENAMIENTO</t>
  </si>
  <si>
    <t>Enero-Noviembre</t>
  </si>
  <si>
    <t>Noviembre</t>
  </si>
  <si>
    <t>SOUTHERN PERÚ COPPER CORPORATION SUCURSAL DEL PERÚ</t>
  </si>
  <si>
    <t>2017 (ene-nov)</t>
  </si>
  <si>
    <t>Variación interanual /  noviembre</t>
  </si>
  <si>
    <t>Nov. 2016</t>
  </si>
  <si>
    <t>Nov. 2017</t>
  </si>
  <si>
    <t>Variación acumulada / enero - noviembre</t>
  </si>
  <si>
    <t>Ene-Nov 2016</t>
  </si>
  <si>
    <t>Ene-Nov 2017</t>
  </si>
  <si>
    <t>DOLOMITA</t>
  </si>
  <si>
    <t>VARIACIÓN ACUMULADA / ENERO - NOVIEMBRE</t>
  </si>
  <si>
    <t>SOUTHERN PERU COPPER CORPORATION SUCURSAL DEL PERU</t>
  </si>
  <si>
    <t>SHOUGANG HIERRO PERU S.A.A.</t>
  </si>
  <si>
    <t>HUDBAY PERU S.A.C.</t>
  </si>
  <si>
    <t>MINERA AURIFERA RETAMAS S.A.</t>
  </si>
  <si>
    <t>TITAN CONTRATISTAS GENERALES S.A.C.</t>
  </si>
  <si>
    <t>TREVALI PERU S.A.C.</t>
  </si>
  <si>
    <t>RIO TINTO MINERA PERU LIMITADA SAC</t>
  </si>
  <si>
    <t>MINERA SHOUXIN PERU S.A.</t>
  </si>
  <si>
    <t>MILPO ANDINA PERU S.A.C.</t>
  </si>
  <si>
    <t>JINZHAO MINING PERU S.A.</t>
  </si>
  <si>
    <t>Otras ( 2016=  525 Empresas; 2017=   567 Empresas)</t>
  </si>
  <si>
    <t>Total general</t>
  </si>
  <si>
    <t>ANCASH</t>
  </si>
  <si>
    <t>JUNIN</t>
  </si>
  <si>
    <t>APURIMAC</t>
  </si>
  <si>
    <t>HUANUCO</t>
  </si>
  <si>
    <t>SAN MARTIN</t>
  </si>
  <si>
    <t>Otras ( 2016= 226 Empresas; 2017= 227 Empresas)</t>
  </si>
  <si>
    <t>Otras ( 2016= 309 Empresas; 2017= 311 Empresas)</t>
  </si>
  <si>
    <t>Otras ( 2016= 278 Empresas; 2017= 300 Empresas)</t>
  </si>
  <si>
    <t>Otras ( 2016= 324 Empresas; 2017= 376 Empresas)</t>
  </si>
  <si>
    <t>Otras ( 2016= 188 Empresas; 2017= 173 Empresas)</t>
  </si>
  <si>
    <t>Otras (2016 = 104 Empresas; 2017 = 103 Empresas)</t>
  </si>
  <si>
    <t>Ene</t>
  </si>
  <si>
    <t>Variación Interanual - Noviembre</t>
  </si>
  <si>
    <t>May</t>
  </si>
  <si>
    <t>Jun</t>
  </si>
  <si>
    <t>Jul</t>
  </si>
  <si>
    <t>Nov</t>
  </si>
  <si>
    <t>CANTIDAD DE TRABAJADORES 2008 - 2017 
COMPARATIVO ANUAL EN EL MES DE NOVIEMBRE</t>
  </si>
  <si>
    <t>SEGÚN REGIÓN - NOVIEMBRE 2017</t>
  </si>
  <si>
    <t>SEGÚN TIPO DE EMPLEADOR (PROMEDIO)</t>
  </si>
  <si>
    <t xml:space="preserve">Tabla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</si>
</sst>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0.0000%"/>
    <numFmt numFmtId="175" formatCode="_ * #,##0.000_ ;_ * \-#,##0.000_ ;_ * &quot;-&quot;??_ ;_ @_ "/>
    <numFmt numFmtId="176" formatCode="#,##0.00_ ;\-#,##0.00\ "/>
    <numFmt numFmtId="177" formatCode="#,##0_ ;\-#,##0\ "/>
    <numFmt numFmtId="178" formatCode="#,##0.000"/>
    <numFmt numFmtId="179" formatCode="0.000%"/>
    <numFmt numFmtId="180" formatCode="#,##0;[Red]#,##0"/>
    <numFmt numFmtId="181" formatCode="[$-1010409]###,##0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0" tint="-0.499984740745262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/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3" fillId="2" borderId="0">
      <alignment horizontal="left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" fontId="22" fillId="0" borderId="0"/>
    <xf numFmtId="0" fontId="23" fillId="8" borderId="0" applyNumberFormat="0" applyBorder="0" applyAlignment="0" applyProtection="0"/>
    <xf numFmtId="0" fontId="24" fillId="20" borderId="15" applyNumberFormat="0" applyAlignment="0" applyProtection="0"/>
    <xf numFmtId="0" fontId="25" fillId="21" borderId="16" applyNumberFormat="0" applyAlignment="0" applyProtection="0"/>
    <xf numFmtId="0" fontId="26" fillId="0" borderId="17" applyNumberFormat="0" applyFill="0" applyAlignment="0" applyProtection="0"/>
    <xf numFmtId="0" fontId="27" fillId="22" borderId="18">
      <alignment wrapText="1"/>
    </xf>
    <xf numFmtId="167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30" fillId="11" borderId="15" applyNumberFormat="0" applyAlignment="0" applyProtection="0"/>
    <xf numFmtId="168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1" fillId="7" borderId="0" applyNumberFormat="0" applyBorder="0" applyAlignment="0" applyProtection="0"/>
    <xf numFmtId="43" fontId="28" fillId="0" borderId="0" applyFont="0" applyFill="0" applyBorder="0" applyAlignment="0" applyProtection="0"/>
    <xf numFmtId="0" fontId="32" fillId="27" borderId="0" applyNumberFormat="0" applyBorder="0" applyAlignment="0" applyProtection="0"/>
    <xf numFmtId="0" fontId="19" fillId="0" borderId="0"/>
    <xf numFmtId="0" fontId="7" fillId="0" borderId="0"/>
    <xf numFmtId="0" fontId="18" fillId="0" borderId="0"/>
    <xf numFmtId="0" fontId="20" fillId="0" borderId="0"/>
    <xf numFmtId="0" fontId="7" fillId="0" borderId="0"/>
    <xf numFmtId="0" fontId="17" fillId="0" borderId="0"/>
    <xf numFmtId="0" fontId="28" fillId="0" borderId="0"/>
    <xf numFmtId="0" fontId="28" fillId="28" borderId="19" applyNumberFormat="0" applyFont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20" borderId="2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7" fillId="0" borderId="22" applyNumberFormat="0" applyFill="0" applyAlignment="0" applyProtection="0"/>
    <xf numFmtId="0" fontId="29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169" fontId="1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7" fillId="0" borderId="0"/>
    <xf numFmtId="0" fontId="4" fillId="0" borderId="0"/>
    <xf numFmtId="0" fontId="7" fillId="28" borderId="1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0" fillId="0" borderId="0"/>
    <xf numFmtId="170" fontId="17" fillId="0" borderId="0" applyFont="0" applyFill="0" applyBorder="0" applyAlignment="0" applyProtection="0"/>
    <xf numFmtId="0" fontId="1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20" fillId="28" borderId="19" applyNumberFormat="0" applyFont="0" applyAlignment="0" applyProtection="0"/>
    <xf numFmtId="0" fontId="7" fillId="0" borderId="0"/>
    <xf numFmtId="0" fontId="41" fillId="0" borderId="0"/>
    <xf numFmtId="169" fontId="41" fillId="0" borderId="0" applyFont="0" applyFill="0" applyBorder="0" applyAlignment="0" applyProtection="0"/>
    <xf numFmtId="173" fontId="46" fillId="0" borderId="0"/>
    <xf numFmtId="173" fontId="47" fillId="0" borderId="0"/>
    <xf numFmtId="173" fontId="48" fillId="0" borderId="0"/>
    <xf numFmtId="173" fontId="49" fillId="32" borderId="0"/>
    <xf numFmtId="173" fontId="50" fillId="0" borderId="0"/>
    <xf numFmtId="169" fontId="7" fillId="0" borderId="0" applyFont="0" applyFill="0" applyBorder="0" applyAlignment="0" applyProtection="0"/>
    <xf numFmtId="0" fontId="52" fillId="0" borderId="0"/>
  </cellStyleXfs>
  <cellXfs count="6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0" xfId="1">
      <alignment horizontal="left"/>
    </xf>
    <xf numFmtId="0" fontId="2" fillId="2" borderId="0" xfId="1" applyFont="1">
      <alignment horizontal="left"/>
    </xf>
    <xf numFmtId="0" fontId="3" fillId="2" borderId="0" xfId="1" applyAlignment="1">
      <alignment horizontal="center"/>
    </xf>
    <xf numFmtId="0" fontId="2" fillId="2" borderId="0" xfId="1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1" applyFont="1" applyBorder="1" applyAlignment="1">
      <alignment horizontal="center"/>
    </xf>
    <xf numFmtId="4" fontId="3" fillId="2" borderId="0" xfId="1" applyNumberFormat="1" applyAlignment="1">
      <alignment horizontal="center"/>
    </xf>
    <xf numFmtId="0" fontId="5" fillId="3" borderId="0" xfId="1" applyFont="1" applyFill="1" applyAlignment="1">
      <alignment horizontal="center"/>
    </xf>
    <xf numFmtId="10" fontId="3" fillId="2" borderId="0" xfId="3" applyNumberFormat="1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3" fontId="3" fillId="2" borderId="0" xfId="1" applyNumberFormat="1" applyBorder="1" applyAlignment="1">
      <alignment horizontal="center"/>
    </xf>
    <xf numFmtId="0" fontId="2" fillId="2" borderId="11" xfId="1" applyFont="1" applyBorder="1" applyAlignment="1">
      <alignment horizontal="center"/>
    </xf>
    <xf numFmtId="3" fontId="3" fillId="2" borderId="6" xfId="1" applyNumberFormat="1" applyBorder="1" applyAlignment="1">
      <alignment horizontal="center"/>
    </xf>
    <xf numFmtId="0" fontId="3" fillId="2" borderId="0" xfId="1" applyBorder="1" applyAlignment="1">
      <alignment horizontal="center"/>
    </xf>
    <xf numFmtId="0" fontId="3" fillId="2" borderId="6" xfId="1" applyBorder="1" applyAlignment="1">
      <alignment horizontal="center"/>
    </xf>
    <xf numFmtId="0" fontId="3" fillId="2" borderId="0" xfId="1" applyFill="1">
      <alignment horizontal="left"/>
    </xf>
    <xf numFmtId="0" fontId="3" fillId="2" borderId="0" xfId="1" applyAlignment="1"/>
    <xf numFmtId="0" fontId="1" fillId="2" borderId="0" xfId="0" applyFont="1" applyFill="1" applyAlignment="1"/>
    <xf numFmtId="0" fontId="11" fillId="5" borderId="0" xfId="0" applyFont="1" applyFill="1"/>
    <xf numFmtId="0" fontId="12" fillId="5" borderId="0" xfId="0" applyFont="1" applyFill="1" applyAlignment="1">
      <alignment horizontal="center"/>
    </xf>
    <xf numFmtId="0" fontId="9" fillId="2" borderId="0" xfId="1" applyFont="1" applyAlignment="1">
      <alignment horizontal="center"/>
    </xf>
    <xf numFmtId="0" fontId="9" fillId="2" borderId="0" xfId="0" applyFont="1" applyFill="1" applyBorder="1" applyAlignment="1">
      <alignment horizontal="left"/>
    </xf>
    <xf numFmtId="4" fontId="12" fillId="5" borderId="0" xfId="0" applyNumberFormat="1" applyFont="1" applyFill="1" applyAlignment="1">
      <alignment horizontal="center"/>
    </xf>
    <xf numFmtId="0" fontId="9" fillId="2" borderId="0" xfId="1" applyFont="1">
      <alignment horizontal="left"/>
    </xf>
    <xf numFmtId="0" fontId="13" fillId="2" borderId="0" xfId="1" applyFont="1">
      <alignment horizontal="left"/>
    </xf>
    <xf numFmtId="0" fontId="10" fillId="2" borderId="0" xfId="1" applyFo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1" applyFont="1" applyAlignment="1"/>
    <xf numFmtId="4" fontId="9" fillId="2" borderId="0" xfId="1" applyNumberFormat="1" applyFont="1" applyAlignment="1">
      <alignment horizontal="center"/>
    </xf>
    <xf numFmtId="0" fontId="10" fillId="2" borderId="0" xfId="1" applyFont="1" applyAlignment="1">
      <alignment horizontal="center"/>
    </xf>
    <xf numFmtId="0" fontId="8" fillId="2" borderId="0" xfId="1" applyFont="1" applyAlignment="1">
      <alignment horizontal="left"/>
    </xf>
    <xf numFmtId="0" fontId="8" fillId="2" borderId="0" xfId="1" applyFont="1" applyAlignment="1">
      <alignment horizontal="center"/>
    </xf>
    <xf numFmtId="0" fontId="8" fillId="2" borderId="0" xfId="1" applyFont="1">
      <alignment horizontal="left"/>
    </xf>
    <xf numFmtId="4" fontId="10" fillId="2" borderId="0" xfId="1" applyNumberFormat="1" applyFont="1" applyAlignment="1">
      <alignment horizontal="center"/>
    </xf>
    <xf numFmtId="0" fontId="16" fillId="2" borderId="0" xfId="1" applyFont="1">
      <alignment horizontal="left"/>
    </xf>
    <xf numFmtId="166" fontId="3" fillId="2" borderId="0" xfId="1" applyNumberFormat="1" applyAlignment="1">
      <alignment horizontal="center"/>
    </xf>
    <xf numFmtId="0" fontId="8" fillId="2" borderId="0" xfId="0" applyFont="1" applyFill="1" applyAlignment="1"/>
    <xf numFmtId="166" fontId="3" fillId="2" borderId="13" xfId="1" applyNumberFormat="1" applyBorder="1" applyAlignment="1">
      <alignment horizontal="center"/>
    </xf>
    <xf numFmtId="166" fontId="3" fillId="2" borderId="14" xfId="1" applyNumberFormat="1" applyBorder="1" applyAlignment="1">
      <alignment horizontal="center"/>
    </xf>
    <xf numFmtId="166" fontId="3" fillId="2" borderId="12" xfId="1" applyNumberFormat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3" fontId="3" fillId="2" borderId="26" xfId="2" applyNumberFormat="1" applyFont="1" applyFill="1" applyBorder="1" applyAlignment="1">
      <alignment horizontal="center"/>
    </xf>
    <xf numFmtId="3" fontId="3" fillId="2" borderId="25" xfId="2" applyNumberFormat="1" applyFont="1" applyFill="1" applyBorder="1" applyAlignment="1">
      <alignment horizontal="center"/>
    </xf>
    <xf numFmtId="166" fontId="3" fillId="2" borderId="0" xfId="1" applyNumberFormat="1" applyAlignment="1">
      <alignment horizontal="left"/>
    </xf>
    <xf numFmtId="3" fontId="3" fillId="2" borderId="28" xfId="2" applyNumberFormat="1" applyFont="1" applyFill="1" applyBorder="1" applyAlignment="1">
      <alignment horizontal="center"/>
    </xf>
    <xf numFmtId="3" fontId="3" fillId="2" borderId="27" xfId="2" applyNumberFormat="1" applyFont="1" applyFill="1" applyBorder="1" applyAlignment="1">
      <alignment horizontal="center"/>
    </xf>
    <xf numFmtId="3" fontId="3" fillId="2" borderId="30" xfId="2" applyNumberFormat="1" applyFont="1" applyFill="1" applyBorder="1" applyAlignment="1">
      <alignment horizontal="center"/>
    </xf>
    <xf numFmtId="3" fontId="3" fillId="2" borderId="31" xfId="2" applyNumberFormat="1" applyFont="1" applyFill="1" applyBorder="1" applyAlignment="1">
      <alignment horizontal="center"/>
    </xf>
    <xf numFmtId="0" fontId="2" fillId="2" borderId="9" xfId="1" applyFont="1" applyBorder="1" applyAlignment="1">
      <alignment horizontal="center"/>
    </xf>
    <xf numFmtId="3" fontId="3" fillId="2" borderId="5" xfId="1" applyNumberFormat="1" applyBorder="1" applyAlignment="1">
      <alignment horizontal="center"/>
    </xf>
    <xf numFmtId="3" fontId="2" fillId="2" borderId="3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3" fontId="2" fillId="2" borderId="33" xfId="1" applyNumberFormat="1" applyFont="1" applyBorder="1" applyAlignment="1">
      <alignment horizontal="center"/>
    </xf>
    <xf numFmtId="0" fontId="5" fillId="2" borderId="0" xfId="1" applyFont="1" applyFill="1" applyAlignment="1"/>
    <xf numFmtId="1" fontId="3" fillId="2" borderId="6" xfId="1" applyNumberFormat="1" applyFill="1" applyBorder="1" applyAlignment="1">
      <alignment horizontal="center"/>
    </xf>
    <xf numFmtId="3" fontId="14" fillId="2" borderId="0" xfId="1" applyNumberFormat="1" applyFont="1" applyFill="1" applyAlignment="1">
      <alignment horizontal="center"/>
    </xf>
    <xf numFmtId="0" fontId="14" fillId="2" borderId="0" xfId="1" applyFont="1" applyFill="1">
      <alignment horizontal="left"/>
    </xf>
    <xf numFmtId="0" fontId="43" fillId="2" borderId="0" xfId="1" applyFont="1" applyFill="1" applyAlignment="1">
      <alignment horizontal="left"/>
    </xf>
    <xf numFmtId="0" fontId="43" fillId="2" borderId="0" xfId="1" applyFont="1" applyFill="1">
      <alignment horizontal="left"/>
    </xf>
    <xf numFmtId="0" fontId="18" fillId="0" borderId="0" xfId="47"/>
    <xf numFmtId="0" fontId="18" fillId="2" borderId="26" xfId="47" applyFill="1" applyBorder="1" applyAlignment="1">
      <alignment horizontal="center" vertical="center"/>
    </xf>
    <xf numFmtId="0" fontId="18" fillId="2" borderId="25" xfId="47" applyFill="1" applyBorder="1" applyAlignment="1">
      <alignment vertical="center"/>
    </xf>
    <xf numFmtId="169" fontId="18" fillId="2" borderId="25" xfId="65" applyNumberFormat="1" applyFont="1" applyFill="1" applyBorder="1" applyAlignment="1">
      <alignment horizontal="center" vertical="center"/>
    </xf>
    <xf numFmtId="169" fontId="18" fillId="2" borderId="12" xfId="65" applyNumberFormat="1" applyFont="1" applyFill="1" applyBorder="1" applyAlignment="1">
      <alignment horizontal="center" vertical="center"/>
    </xf>
    <xf numFmtId="0" fontId="18" fillId="2" borderId="35" xfId="47" applyFill="1" applyBorder="1" applyAlignment="1">
      <alignment horizontal="center" vertical="center"/>
    </xf>
    <xf numFmtId="0" fontId="18" fillId="2" borderId="0" xfId="47" applyFill="1" applyBorder="1" applyAlignment="1">
      <alignment vertical="center"/>
    </xf>
    <xf numFmtId="169" fontId="18" fillId="2" borderId="0" xfId="65" applyNumberFormat="1" applyFont="1" applyFill="1" applyBorder="1" applyAlignment="1">
      <alignment horizontal="center" vertical="center"/>
    </xf>
    <xf numFmtId="169" fontId="18" fillId="2" borderId="13" xfId="65" applyNumberFormat="1" applyFont="1" applyFill="1" applyBorder="1" applyAlignment="1">
      <alignment horizontal="center" vertical="center"/>
    </xf>
    <xf numFmtId="0" fontId="18" fillId="2" borderId="37" xfId="47" applyFill="1" applyBorder="1" applyAlignment="1">
      <alignment horizontal="center" vertical="center"/>
    </xf>
    <xf numFmtId="0" fontId="18" fillId="2" borderId="34" xfId="47" applyFill="1" applyBorder="1" applyAlignment="1">
      <alignment vertical="center"/>
    </xf>
    <xf numFmtId="169" fontId="18" fillId="2" borderId="34" xfId="65" applyNumberFormat="1" applyFont="1" applyFill="1" applyBorder="1" applyAlignment="1">
      <alignment horizontal="center" vertical="center"/>
    </xf>
    <xf numFmtId="169" fontId="18" fillId="2" borderId="14" xfId="65" applyNumberFormat="1" applyFont="1" applyFill="1" applyBorder="1" applyAlignment="1">
      <alignment horizontal="center" vertical="center"/>
    </xf>
    <xf numFmtId="0" fontId="18" fillId="2" borderId="1" xfId="47" applyFill="1" applyBorder="1" applyAlignment="1">
      <alignment horizontal="center" vertical="center"/>
    </xf>
    <xf numFmtId="0" fontId="18" fillId="2" borderId="1" xfId="47" applyFill="1" applyBorder="1" applyAlignment="1">
      <alignment vertical="center"/>
    </xf>
    <xf numFmtId="0" fontId="18" fillId="2" borderId="1" xfId="47" applyFont="1" applyFill="1" applyBorder="1" applyAlignment="1">
      <alignment horizontal="left" vertical="center"/>
    </xf>
    <xf numFmtId="9" fontId="3" fillId="2" borderId="0" xfId="3" applyFont="1" applyFill="1" applyAlignment="1">
      <alignment horizontal="left"/>
    </xf>
    <xf numFmtId="9" fontId="8" fillId="2" borderId="0" xfId="3" applyFont="1" applyFill="1" applyAlignment="1">
      <alignment horizontal="left"/>
    </xf>
    <xf numFmtId="9" fontId="3" fillId="2" borderId="1" xfId="3" applyFont="1" applyFill="1" applyBorder="1" applyAlignment="1">
      <alignment horizontal="center"/>
    </xf>
    <xf numFmtId="9" fontId="9" fillId="2" borderId="0" xfId="3" applyFont="1" applyFill="1" applyAlignment="1">
      <alignment horizontal="left"/>
    </xf>
    <xf numFmtId="3" fontId="3" fillId="30" borderId="0" xfId="1" applyNumberFormat="1" applyFill="1" applyBorder="1" applyAlignment="1">
      <alignment horizontal="center"/>
    </xf>
    <xf numFmtId="1" fontId="3" fillId="30" borderId="5" xfId="1" applyNumberFormat="1" applyFill="1" applyBorder="1" applyAlignment="1">
      <alignment horizontal="center"/>
    </xf>
    <xf numFmtId="3" fontId="3" fillId="30" borderId="6" xfId="1" applyNumberFormat="1" applyFill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center"/>
    </xf>
    <xf numFmtId="9" fontId="5" fillId="4" borderId="2" xfId="3" applyFont="1" applyFill="1" applyBorder="1" applyAlignment="1">
      <alignment horizontal="center"/>
    </xf>
    <xf numFmtId="0" fontId="45" fillId="31" borderId="0" xfId="47" applyFont="1" applyFill="1" applyAlignment="1">
      <alignment horizontal="center" vertical="center"/>
    </xf>
    <xf numFmtId="0" fontId="45" fillId="31" borderId="0" xfId="47" applyFont="1" applyFill="1" applyAlignment="1">
      <alignment vertical="center"/>
    </xf>
    <xf numFmtId="0" fontId="45" fillId="31" borderId="0" xfId="47" applyFont="1" applyFill="1" applyAlignment="1">
      <alignment horizontal="center" vertical="center" wrapText="1"/>
    </xf>
    <xf numFmtId="171" fontId="3" fillId="30" borderId="5" xfId="2" applyNumberFormat="1" applyFont="1" applyFill="1" applyBorder="1" applyAlignment="1">
      <alignment horizontal="center"/>
    </xf>
    <xf numFmtId="171" fontId="3" fillId="30" borderId="6" xfId="2" applyNumberFormat="1" applyFont="1" applyFill="1" applyBorder="1" applyAlignment="1">
      <alignment horizontal="center"/>
    </xf>
    <xf numFmtId="171" fontId="3" fillId="30" borderId="0" xfId="2" applyNumberFormat="1" applyFont="1" applyFill="1" applyBorder="1" applyAlignment="1">
      <alignment horizontal="center"/>
    </xf>
    <xf numFmtId="171" fontId="3" fillId="2" borderId="6" xfId="2" applyNumberFormat="1" applyFont="1" applyFill="1" applyBorder="1" applyAlignment="1">
      <alignment horizontal="center"/>
    </xf>
    <xf numFmtId="165" fontId="3" fillId="30" borderId="5" xfId="2" applyNumberFormat="1" applyFont="1" applyFill="1" applyBorder="1" applyAlignment="1">
      <alignment horizontal="center"/>
    </xf>
    <xf numFmtId="165" fontId="3" fillId="30" borderId="6" xfId="2" applyNumberFormat="1" applyFont="1" applyFill="1" applyBorder="1" applyAlignment="1">
      <alignment horizontal="center"/>
    </xf>
    <xf numFmtId="165" fontId="3" fillId="30" borderId="0" xfId="2" applyNumberFormat="1" applyFont="1" applyFill="1" applyBorder="1" applyAlignment="1">
      <alignment horizontal="center"/>
    </xf>
    <xf numFmtId="165" fontId="3" fillId="2" borderId="6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left"/>
    </xf>
    <xf numFmtId="165" fontId="2" fillId="2" borderId="33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71" fontId="3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9" fontId="3" fillId="29" borderId="39" xfId="3" applyFont="1" applyFill="1" applyBorder="1" applyAlignment="1">
      <alignment horizontal="center"/>
    </xf>
    <xf numFmtId="10" fontId="3" fillId="29" borderId="39" xfId="3" applyNumberFormat="1" applyFont="1" applyFill="1" applyBorder="1" applyAlignment="1">
      <alignment horizontal="center"/>
    </xf>
    <xf numFmtId="10" fontId="3" fillId="29" borderId="38" xfId="3" applyNumberFormat="1" applyFont="1" applyFill="1" applyBorder="1" applyAlignment="1">
      <alignment horizontal="center"/>
    </xf>
    <xf numFmtId="0" fontId="3" fillId="2" borderId="31" xfId="1" applyBorder="1" applyAlignment="1">
      <alignment horizontal="center"/>
    </xf>
    <xf numFmtId="3" fontId="3" fillId="2" borderId="31" xfId="1" applyNumberFormat="1" applyBorder="1" applyAlignment="1">
      <alignment horizontal="center"/>
    </xf>
    <xf numFmtId="165" fontId="3" fillId="30" borderId="31" xfId="2" applyNumberFormat="1" applyFont="1" applyFill="1" applyBorder="1" applyAlignment="1">
      <alignment horizontal="center"/>
    </xf>
    <xf numFmtId="165" fontId="3" fillId="2" borderId="31" xfId="2" applyNumberFormat="1" applyFont="1" applyFill="1" applyBorder="1" applyAlignment="1">
      <alignment horizontal="center"/>
    </xf>
    <xf numFmtId="3" fontId="2" fillId="2" borderId="31" xfId="1" applyNumberFormat="1" applyFont="1" applyBorder="1" applyAlignment="1">
      <alignment horizontal="center"/>
    </xf>
    <xf numFmtId="3" fontId="2" fillId="2" borderId="31" xfId="1" applyNumberFormat="1" applyFont="1" applyBorder="1" applyAlignment="1">
      <alignment horizontal="right"/>
    </xf>
    <xf numFmtId="10" fontId="3" fillId="2" borderId="31" xfId="3" applyNumberFormat="1" applyFont="1" applyFill="1" applyBorder="1" applyAlignment="1">
      <alignment horizontal="center"/>
    </xf>
    <xf numFmtId="0" fontId="1" fillId="0" borderId="4" xfId="0" applyFont="1" applyBorder="1"/>
    <xf numFmtId="0" fontId="44" fillId="2" borderId="36" xfId="47" applyFont="1" applyFill="1" applyBorder="1" applyAlignment="1">
      <alignment vertical="center"/>
    </xf>
    <xf numFmtId="169" fontId="44" fillId="2" borderId="36" xfId="65" applyNumberFormat="1" applyFont="1" applyFill="1" applyBorder="1" applyAlignment="1">
      <alignment horizontal="center" vertical="center"/>
    </xf>
    <xf numFmtId="0" fontId="1" fillId="30" borderId="1" xfId="0" applyFont="1" applyFill="1" applyBorder="1"/>
    <xf numFmtId="0" fontId="44" fillId="30" borderId="1" xfId="47" applyFont="1" applyFill="1" applyBorder="1" applyAlignment="1">
      <alignment vertical="center"/>
    </xf>
    <xf numFmtId="169" fontId="44" fillId="30" borderId="1" xfId="65" applyNumberFormat="1" applyFont="1" applyFill="1" applyBorder="1" applyAlignment="1">
      <alignment horizontal="center" vertical="center"/>
    </xf>
    <xf numFmtId="0" fontId="1" fillId="30" borderId="0" xfId="0" applyFont="1" applyFill="1"/>
    <xf numFmtId="0" fontId="44" fillId="30" borderId="0" xfId="47" applyFont="1" applyFill="1" applyBorder="1" applyAlignment="1">
      <alignment vertical="center"/>
    </xf>
    <xf numFmtId="169" fontId="44" fillId="30" borderId="34" xfId="65" applyNumberFormat="1" applyFont="1" applyFill="1" applyBorder="1" applyAlignment="1">
      <alignment horizontal="center" vertical="center"/>
    </xf>
    <xf numFmtId="0" fontId="44" fillId="30" borderId="35" xfId="47" applyFont="1" applyFill="1" applyBorder="1" applyAlignment="1">
      <alignment horizontal="center" vertical="center"/>
    </xf>
    <xf numFmtId="169" fontId="44" fillId="30" borderId="0" xfId="65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" fillId="2" borderId="0" xfId="2" applyNumberFormat="1" applyFont="1" applyFill="1" applyAlignment="1">
      <alignment horizontal="left"/>
    </xf>
    <xf numFmtId="0" fontId="3" fillId="2" borderId="40" xfId="1" applyBorder="1" applyAlignment="1">
      <alignment horizontal="center"/>
    </xf>
    <xf numFmtId="0" fontId="3" fillId="2" borderId="34" xfId="1" applyBorder="1" applyAlignment="1">
      <alignment horizontal="center"/>
    </xf>
    <xf numFmtId="0" fontId="5" fillId="31" borderId="0" xfId="1" applyFont="1" applyFill="1" applyAlignment="1">
      <alignment horizontal="center"/>
    </xf>
    <xf numFmtId="172" fontId="3" fillId="2" borderId="0" xfId="3" applyNumberFormat="1" applyFont="1" applyFill="1" applyAlignment="1">
      <alignment horizontal="center"/>
    </xf>
    <xf numFmtId="165" fontId="51" fillId="2" borderId="0" xfId="2" applyNumberFormat="1" applyFont="1" applyFill="1" applyAlignment="1">
      <alignment horizontal="center"/>
    </xf>
    <xf numFmtId="165" fontId="51" fillId="2" borderId="0" xfId="2" applyNumberFormat="1" applyFont="1" applyFill="1" applyAlignment="1">
      <alignment horizontal="left"/>
    </xf>
    <xf numFmtId="171" fontId="51" fillId="2" borderId="0" xfId="2" applyNumberFormat="1" applyFont="1" applyFill="1" applyAlignment="1">
      <alignment horizontal="left"/>
    </xf>
    <xf numFmtId="10" fontId="2" fillId="2" borderId="31" xfId="3" applyNumberFormat="1" applyFont="1" applyFill="1" applyBorder="1" applyAlignment="1">
      <alignment horizontal="center"/>
    </xf>
    <xf numFmtId="43" fontId="3" fillId="2" borderId="0" xfId="1" applyNumberFormat="1">
      <alignment horizontal="left"/>
    </xf>
    <xf numFmtId="164" fontId="3" fillId="2" borderId="0" xfId="2" applyFont="1" applyFill="1" applyAlignment="1">
      <alignment horizontal="left"/>
    </xf>
    <xf numFmtId="171" fontId="3" fillId="2" borderId="0" xfId="2" applyNumberFormat="1" applyFont="1" applyFill="1" applyAlignment="1">
      <alignment horizontal="center"/>
    </xf>
    <xf numFmtId="172" fontId="3" fillId="2" borderId="0" xfId="3" applyNumberFormat="1" applyFont="1" applyFill="1" applyAlignment="1">
      <alignment horizontal="left"/>
    </xf>
    <xf numFmtId="0" fontId="53" fillId="2" borderId="0" xfId="0" applyFont="1" applyFill="1" applyAlignment="1">
      <alignment horizontal="left"/>
    </xf>
    <xf numFmtId="165" fontId="14" fillId="2" borderId="0" xfId="2" applyNumberFormat="1" applyFont="1" applyFill="1" applyAlignment="1">
      <alignment horizontal="center"/>
    </xf>
    <xf numFmtId="165" fontId="43" fillId="2" borderId="0" xfId="2" applyNumberFormat="1" applyFont="1" applyFill="1" applyAlignment="1">
      <alignment horizontal="center"/>
    </xf>
    <xf numFmtId="10" fontId="14" fillId="2" borderId="0" xfId="3" applyNumberFormat="1" applyFont="1" applyFill="1" applyAlignment="1">
      <alignment horizontal="right"/>
    </xf>
    <xf numFmtId="10" fontId="43" fillId="2" borderId="0" xfId="3" applyNumberFormat="1" applyFont="1" applyFill="1" applyAlignment="1">
      <alignment horizontal="right"/>
    </xf>
    <xf numFmtId="10" fontId="14" fillId="2" borderId="0" xfId="3" applyNumberFormat="1" applyFont="1" applyFill="1" applyBorder="1" applyAlignment="1">
      <alignment horizontal="right"/>
    </xf>
    <xf numFmtId="0" fontId="15" fillId="4" borderId="9" xfId="2" applyNumberFormat="1" applyFont="1" applyFill="1" applyBorder="1" applyAlignment="1">
      <alignment horizontal="right"/>
    </xf>
    <xf numFmtId="0" fontId="15" fillId="4" borderId="11" xfId="2" applyNumberFormat="1" applyFont="1" applyFill="1" applyBorder="1" applyAlignment="1">
      <alignment horizontal="right"/>
    </xf>
    <xf numFmtId="10" fontId="15" fillId="4" borderId="10" xfId="3" applyNumberFormat="1" applyFont="1" applyFill="1" applyBorder="1" applyAlignment="1">
      <alignment horizontal="right"/>
    </xf>
    <xf numFmtId="0" fontId="15" fillId="4" borderId="9" xfId="1" applyFont="1" applyFill="1" applyBorder="1" applyAlignment="1">
      <alignment horizontal="left"/>
    </xf>
    <xf numFmtId="10" fontId="15" fillId="4" borderId="11" xfId="3" applyNumberFormat="1" applyFont="1" applyFill="1" applyBorder="1" applyAlignment="1">
      <alignment horizontal="right"/>
    </xf>
    <xf numFmtId="165" fontId="14" fillId="2" borderId="0" xfId="2" applyNumberFormat="1" applyFont="1" applyFill="1" applyBorder="1" applyAlignment="1">
      <alignment horizontal="right"/>
    </xf>
    <xf numFmtId="0" fontId="3" fillId="2" borderId="0" xfId="1" applyFont="1" applyAlignment="1">
      <alignment horizontal="center"/>
    </xf>
    <xf numFmtId="0" fontId="3" fillId="2" borderId="0" xfId="1" applyFont="1">
      <alignment horizontal="left"/>
    </xf>
    <xf numFmtId="3" fontId="3" fillId="2" borderId="0" xfId="1" applyNumberFormat="1" applyFont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0" fontId="3" fillId="2" borderId="0" xfId="1" applyFont="1" applyFill="1">
      <alignment horizontal="left"/>
    </xf>
    <xf numFmtId="0" fontId="5" fillId="31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10" fontId="15" fillId="31" borderId="41" xfId="3" applyNumberFormat="1" applyFont="1" applyFill="1" applyBorder="1" applyAlignment="1">
      <alignment horizontal="right"/>
    </xf>
    <xf numFmtId="0" fontId="15" fillId="4" borderId="9" xfId="1" applyNumberFormat="1" applyFont="1" applyFill="1" applyBorder="1" applyAlignment="1">
      <alignment horizontal="left"/>
    </xf>
    <xf numFmtId="177" fontId="3" fillId="2" borderId="0" xfId="2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10" fontId="3" fillId="2" borderId="0" xfId="3" applyNumberFormat="1" applyFont="1" applyFill="1" applyBorder="1" applyAlignment="1">
      <alignment horizontal="center"/>
    </xf>
    <xf numFmtId="4" fontId="3" fillId="2" borderId="0" xfId="1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7" fillId="4" borderId="0" xfId="0" applyFont="1" applyFill="1" applyAlignment="1">
      <alignment horizontal="left"/>
    </xf>
    <xf numFmtId="0" fontId="57" fillId="4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5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/>
    </xf>
    <xf numFmtId="10" fontId="1" fillId="2" borderId="1" xfId="0" applyNumberFormat="1" applyFont="1" applyFill="1" applyBorder="1" applyAlignment="1">
      <alignment horizontal="center"/>
    </xf>
    <xf numFmtId="3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left"/>
    </xf>
    <xf numFmtId="4" fontId="0" fillId="2" borderId="0" xfId="0" applyNumberFormat="1" applyFont="1" applyFill="1" applyAlignment="1">
      <alignment horizontal="center"/>
    </xf>
    <xf numFmtId="0" fontId="5" fillId="4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5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48" xfId="1" applyFont="1" applyFill="1" applyBorder="1">
      <alignment horizontal="left"/>
    </xf>
    <xf numFmtId="0" fontId="5" fillId="2" borderId="49" xfId="1" applyFont="1" applyFill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3" fillId="2" borderId="50" xfId="1" applyFont="1" applyBorder="1" applyAlignment="1">
      <alignment horizontal="center"/>
    </xf>
    <xf numFmtId="0" fontId="3" fillId="2" borderId="51" xfId="1" applyFont="1" applyBorder="1" applyAlignment="1">
      <alignment horizontal="center"/>
    </xf>
    <xf numFmtId="0" fontId="3" fillId="2" borderId="11" xfId="1" applyFont="1" applyBorder="1" applyAlignment="1">
      <alignment horizontal="center"/>
    </xf>
    <xf numFmtId="0" fontId="3" fillId="2" borderId="10" xfId="1" applyFont="1" applyBorder="1" applyAlignment="1">
      <alignment horizontal="center"/>
    </xf>
    <xf numFmtId="3" fontId="3" fillId="30" borderId="0" xfId="1" applyNumberFormat="1" applyFont="1" applyFill="1" applyAlignment="1">
      <alignment horizontal="left"/>
    </xf>
    <xf numFmtId="3" fontId="3" fillId="30" borderId="0" xfId="1" applyNumberFormat="1" applyFont="1" applyFill="1" applyBorder="1" applyAlignment="1">
      <alignment horizontal="center"/>
    </xf>
    <xf numFmtId="177" fontId="3" fillId="30" borderId="0" xfId="2" applyNumberFormat="1" applyFont="1" applyFill="1" applyBorder="1" applyAlignment="1">
      <alignment horizontal="center"/>
    </xf>
    <xf numFmtId="3" fontId="3" fillId="30" borderId="52" xfId="1" applyNumberFormat="1" applyFont="1" applyFill="1" applyBorder="1" applyAlignment="1">
      <alignment horizontal="center"/>
    </xf>
    <xf numFmtId="177" fontId="3" fillId="30" borderId="50" xfId="2" applyNumberFormat="1" applyFont="1" applyFill="1" applyBorder="1" applyAlignment="1">
      <alignment horizontal="center"/>
    </xf>
    <xf numFmtId="3" fontId="3" fillId="30" borderId="53" xfId="1" applyNumberFormat="1" applyFont="1" applyFill="1" applyBorder="1" applyAlignment="1">
      <alignment horizontal="center"/>
    </xf>
    <xf numFmtId="10" fontId="3" fillId="30" borderId="0" xfId="3" applyNumberFormat="1" applyFont="1" applyFill="1" applyBorder="1" applyAlignment="1">
      <alignment horizontal="center"/>
    </xf>
    <xf numFmtId="10" fontId="3" fillId="30" borderId="6" xfId="3" applyNumberFormat="1" applyFont="1" applyFill="1" applyBorder="1" applyAlignment="1">
      <alignment horizontal="center"/>
    </xf>
    <xf numFmtId="10" fontId="2" fillId="35" borderId="0" xfId="3" applyNumberFormat="1" applyFont="1" applyFill="1" applyAlignment="1">
      <alignment horizontal="center"/>
    </xf>
    <xf numFmtId="3" fontId="3" fillId="2" borderId="0" xfId="1" applyNumberFormat="1" applyFont="1" applyAlignment="1">
      <alignment horizontal="left"/>
    </xf>
    <xf numFmtId="3" fontId="3" fillId="2" borderId="0" xfId="1" applyNumberFormat="1" applyFont="1" applyBorder="1" applyAlignment="1">
      <alignment horizontal="center"/>
    </xf>
    <xf numFmtId="177" fontId="3" fillId="2" borderId="0" xfId="2" applyNumberFormat="1" applyFont="1" applyFill="1" applyBorder="1" applyAlignment="1">
      <alignment horizontal="center"/>
    </xf>
    <xf numFmtId="3" fontId="3" fillId="2" borderId="52" xfId="1" applyNumberFormat="1" applyFont="1" applyBorder="1" applyAlignment="1">
      <alignment horizontal="center"/>
    </xf>
    <xf numFmtId="177" fontId="3" fillId="2" borderId="50" xfId="2" applyNumberFormat="1" applyFont="1" applyFill="1" applyBorder="1" applyAlignment="1">
      <alignment horizontal="center"/>
    </xf>
    <xf numFmtId="3" fontId="3" fillId="2" borderId="53" xfId="1" applyNumberFormat="1" applyFont="1" applyBorder="1" applyAlignment="1">
      <alignment horizontal="center"/>
    </xf>
    <xf numFmtId="10" fontId="3" fillId="2" borderId="6" xfId="3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left"/>
    </xf>
    <xf numFmtId="177" fontId="3" fillId="2" borderId="54" xfId="2" applyNumberFormat="1" applyFont="1" applyFill="1" applyBorder="1" applyAlignment="1">
      <alignment horizontal="center"/>
    </xf>
    <xf numFmtId="3" fontId="3" fillId="2" borderId="55" xfId="1" applyNumberFormat="1" applyFont="1" applyBorder="1" applyAlignment="1">
      <alignment horizontal="center"/>
    </xf>
    <xf numFmtId="3" fontId="3" fillId="2" borderId="7" xfId="1" applyNumberFormat="1" applyFont="1" applyBorder="1" applyAlignment="1">
      <alignment horizontal="center"/>
    </xf>
    <xf numFmtId="3" fontId="3" fillId="2" borderId="2" xfId="1" applyNumberFormat="1" applyFont="1" applyBorder="1" applyAlignment="1">
      <alignment horizontal="center"/>
    </xf>
    <xf numFmtId="10" fontId="3" fillId="2" borderId="8" xfId="3" applyNumberFormat="1" applyFont="1" applyFill="1" applyBorder="1" applyAlignment="1">
      <alignment horizontal="center"/>
    </xf>
    <xf numFmtId="3" fontId="2" fillId="2" borderId="1" xfId="1" applyNumberFormat="1" applyFont="1" applyBorder="1" applyAlignment="1">
      <alignment horizontal="left"/>
    </xf>
    <xf numFmtId="3" fontId="2" fillId="2" borderId="1" xfId="1" applyNumberFormat="1" applyFont="1" applyBorder="1" applyAlignment="1">
      <alignment horizontal="center"/>
    </xf>
    <xf numFmtId="10" fontId="2" fillId="2" borderId="1" xfId="3" applyNumberFormat="1" applyFont="1" applyFill="1" applyBorder="1" applyAlignment="1">
      <alignment horizontal="center"/>
    </xf>
    <xf numFmtId="3" fontId="9" fillId="2" borderId="0" xfId="1" applyNumberFormat="1" applyFont="1" applyBorder="1" applyAlignment="1">
      <alignment horizontal="left"/>
    </xf>
    <xf numFmtId="3" fontId="2" fillId="2" borderId="0" xfId="1" applyNumberFormat="1" applyFont="1" applyBorder="1" applyAlignment="1">
      <alignment horizontal="center"/>
    </xf>
    <xf numFmtId="10" fontId="2" fillId="2" borderId="0" xfId="3" applyNumberFormat="1" applyFont="1" applyFill="1" applyBorder="1" applyAlignment="1">
      <alignment horizontal="center"/>
    </xf>
    <xf numFmtId="0" fontId="9" fillId="2" borderId="0" xfId="1" applyFont="1" applyAlignment="1">
      <alignment horizontal="left"/>
    </xf>
    <xf numFmtId="10" fontId="3" fillId="2" borderId="0" xfId="1" applyNumberFormat="1" applyFont="1">
      <alignment horizontal="left"/>
    </xf>
    <xf numFmtId="0" fontId="1" fillId="0" borderId="0" xfId="0" applyFont="1"/>
    <xf numFmtId="0" fontId="2" fillId="2" borderId="0" xfId="1" applyFont="1" applyFill="1" applyAlignment="1">
      <alignment horizontal="left"/>
    </xf>
    <xf numFmtId="10" fontId="2" fillId="2" borderId="56" xfId="3" applyNumberFormat="1" applyFont="1" applyFill="1" applyBorder="1" applyAlignment="1">
      <alignment horizontal="center"/>
    </xf>
    <xf numFmtId="0" fontId="3" fillId="2" borderId="56" xfId="1" applyFont="1" applyBorder="1" applyAlignment="1">
      <alignment horizontal="center"/>
    </xf>
    <xf numFmtId="10" fontId="3" fillId="2" borderId="39" xfId="3" applyNumberFormat="1" applyFont="1" applyFill="1" applyBorder="1" applyAlignment="1">
      <alignment horizontal="center"/>
    </xf>
    <xf numFmtId="3" fontId="3" fillId="2" borderId="0" xfId="1" applyNumberFormat="1" applyFont="1" applyFill="1">
      <alignment horizontal="left"/>
    </xf>
    <xf numFmtId="10" fontId="3" fillId="2" borderId="0" xfId="1" applyNumberFormat="1" applyFont="1" applyFill="1">
      <alignment horizontal="left"/>
    </xf>
    <xf numFmtId="10" fontId="3" fillId="2" borderId="38" xfId="3" applyNumberFormat="1" applyFont="1" applyFill="1" applyBorder="1" applyAlignment="1">
      <alignment horizontal="center"/>
    </xf>
    <xf numFmtId="3" fontId="2" fillId="2" borderId="0" xfId="1" applyNumberFormat="1" applyFont="1">
      <alignment horizontal="left"/>
    </xf>
    <xf numFmtId="10" fontId="2" fillId="2" borderId="39" xfId="3" applyNumberFormat="1" applyFont="1" applyFill="1" applyBorder="1" applyAlignment="1">
      <alignment horizontal="center"/>
    </xf>
    <xf numFmtId="10" fontId="2" fillId="2" borderId="38" xfId="3" applyNumberFormat="1" applyFont="1" applyFill="1" applyBorder="1" applyAlignment="1">
      <alignment horizontal="center"/>
    </xf>
    <xf numFmtId="172" fontId="3" fillId="2" borderId="0" xfId="1" applyNumberFormat="1" applyFont="1">
      <alignment horizontal="left"/>
    </xf>
    <xf numFmtId="9" fontId="2" fillId="2" borderId="1" xfId="3" applyNumberFormat="1" applyFont="1" applyFill="1" applyBorder="1" applyAlignment="1">
      <alignment horizontal="center"/>
    </xf>
    <xf numFmtId="3" fontId="2" fillId="2" borderId="0" xfId="1" applyNumberFormat="1" applyFont="1" applyBorder="1" applyAlignment="1">
      <alignment horizontal="left"/>
    </xf>
    <xf numFmtId="9" fontId="2" fillId="2" borderId="0" xfId="3" applyNumberFormat="1" applyFont="1" applyFill="1" applyBorder="1" applyAlignment="1">
      <alignment horizontal="center"/>
    </xf>
    <xf numFmtId="0" fontId="0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1" applyFont="1" applyBorder="1">
      <alignment horizontal="left"/>
    </xf>
    <xf numFmtId="165" fontId="14" fillId="2" borderId="5" xfId="2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center" vertical="center"/>
    </xf>
    <xf numFmtId="10" fontId="14" fillId="2" borderId="6" xfId="3" applyNumberFormat="1" applyFont="1" applyFill="1" applyBorder="1" applyAlignment="1">
      <alignment horizontal="right" vertical="center"/>
    </xf>
    <xf numFmtId="165" fontId="14" fillId="2" borderId="5" xfId="2" applyNumberFormat="1" applyFont="1" applyFill="1" applyBorder="1" applyAlignment="1">
      <alignment horizontal="left" vertical="center"/>
    </xf>
    <xf numFmtId="165" fontId="14" fillId="2" borderId="0" xfId="2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0" xfId="0" applyFont="1" applyFill="1"/>
    <xf numFmtId="0" fontId="42" fillId="2" borderId="0" xfId="0" applyFont="1" applyFill="1" applyAlignment="1">
      <alignment horizontal="left"/>
    </xf>
    <xf numFmtId="0" fontId="14" fillId="0" borderId="0" xfId="0" applyFont="1"/>
    <xf numFmtId="0" fontId="42" fillId="2" borderId="0" xfId="0" applyFont="1" applyFill="1"/>
    <xf numFmtId="0" fontId="14" fillId="2" borderId="0" xfId="0" applyFont="1" applyFill="1" applyAlignment="1">
      <alignment vertical="center"/>
    </xf>
    <xf numFmtId="0" fontId="42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42" fillId="2" borderId="0" xfId="0" applyFont="1" applyFill="1" applyAlignment="1">
      <alignment vertical="center"/>
    </xf>
    <xf numFmtId="0" fontId="14" fillId="2" borderId="0" xfId="1" applyFont="1" applyFill="1" applyAlignment="1">
      <alignment horizontal="left" vertical="center"/>
    </xf>
    <xf numFmtId="0" fontId="59" fillId="2" borderId="0" xfId="0" applyFont="1" applyFill="1"/>
    <xf numFmtId="0" fontId="65" fillId="4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3" fontId="14" fillId="2" borderId="0" xfId="0" applyNumberFormat="1" applyFont="1" applyFill="1"/>
    <xf numFmtId="3" fontId="14" fillId="2" borderId="0" xfId="0" applyNumberFormat="1" applyFont="1" applyFill="1" applyAlignment="1">
      <alignment horizontal="right"/>
    </xf>
    <xf numFmtId="165" fontId="14" fillId="2" borderId="0" xfId="2" applyNumberFormat="1" applyFont="1" applyFill="1"/>
    <xf numFmtId="0" fontId="42" fillId="2" borderId="1" xfId="0" applyFont="1" applyFill="1" applyBorder="1" applyAlignment="1">
      <alignment horizontal="left"/>
    </xf>
    <xf numFmtId="0" fontId="14" fillId="0" borderId="1" xfId="0" applyFont="1" applyBorder="1"/>
    <xf numFmtId="0" fontId="14" fillId="2" borderId="1" xfId="0" applyFont="1" applyFill="1" applyBorder="1"/>
    <xf numFmtId="0" fontId="66" fillId="4" borderId="0" xfId="0" applyFont="1" applyFill="1" applyAlignment="1">
      <alignment horizontal="right" vertical="center"/>
    </xf>
    <xf numFmtId="0" fontId="42" fillId="30" borderId="0" xfId="0" applyFont="1" applyFill="1" applyAlignment="1">
      <alignment horizontal="left"/>
    </xf>
    <xf numFmtId="3" fontId="42" fillId="30" borderId="0" xfId="0" applyNumberFormat="1" applyFont="1" applyFill="1"/>
    <xf numFmtId="0" fontId="42" fillId="30" borderId="1" xfId="0" applyFont="1" applyFill="1" applyBorder="1" applyAlignment="1">
      <alignment horizontal="left"/>
    </xf>
    <xf numFmtId="0" fontId="42" fillId="33" borderId="1" xfId="0" applyFont="1" applyFill="1" applyBorder="1" applyAlignment="1">
      <alignment horizontal="left"/>
    </xf>
    <xf numFmtId="0" fontId="14" fillId="33" borderId="1" xfId="0" applyFont="1" applyFill="1" applyBorder="1"/>
    <xf numFmtId="10" fontId="42" fillId="30" borderId="1" xfId="0" applyNumberFormat="1" applyFont="1" applyFill="1" applyBorder="1"/>
    <xf numFmtId="0" fontId="14" fillId="0" borderId="0" xfId="0" applyFont="1" applyAlignment="1">
      <alignment horizontal="left"/>
    </xf>
    <xf numFmtId="0" fontId="61" fillId="2" borderId="0" xfId="0" applyFont="1" applyFill="1"/>
    <xf numFmtId="3" fontId="60" fillId="2" borderId="0" xfId="1" applyNumberFormat="1" applyFont="1" applyFill="1" applyAlignment="1">
      <alignment horizontal="center"/>
    </xf>
    <xf numFmtId="10" fontId="60" fillId="2" borderId="0" xfId="3" applyNumberFormat="1" applyFont="1" applyFill="1" applyAlignment="1">
      <alignment horizontal="right"/>
    </xf>
    <xf numFmtId="0" fontId="60" fillId="2" borderId="0" xfId="1" applyFont="1" applyFill="1">
      <alignment horizontal="left"/>
    </xf>
    <xf numFmtId="0" fontId="67" fillId="2" borderId="0" xfId="0" applyFont="1" applyFill="1" applyAlignment="1">
      <alignment horizontal="left"/>
    </xf>
    <xf numFmtId="165" fontId="60" fillId="2" borderId="0" xfId="2" applyNumberFormat="1" applyFont="1" applyFill="1" applyAlignment="1">
      <alignment horizontal="center"/>
    </xf>
    <xf numFmtId="0" fontId="61" fillId="30" borderId="44" xfId="2" applyNumberFormat="1" applyFont="1" applyFill="1" applyBorder="1" applyAlignment="1"/>
    <xf numFmtId="165" fontId="61" fillId="30" borderId="44" xfId="2" applyNumberFormat="1" applyFont="1" applyFill="1" applyBorder="1" applyAlignment="1">
      <alignment horizontal="center"/>
    </xf>
    <xf numFmtId="165" fontId="61" fillId="30" borderId="45" xfId="2" applyNumberFormat="1" applyFont="1" applyFill="1" applyBorder="1" applyAlignment="1">
      <alignment horizontal="center"/>
    </xf>
    <xf numFmtId="10" fontId="61" fillId="30" borderId="46" xfId="3" applyNumberFormat="1" applyFont="1" applyFill="1" applyBorder="1" applyAlignment="1">
      <alignment horizontal="right"/>
    </xf>
    <xf numFmtId="10" fontId="61" fillId="30" borderId="45" xfId="3" applyNumberFormat="1" applyFont="1" applyFill="1" applyBorder="1" applyAlignment="1">
      <alignment horizontal="right"/>
    </xf>
    <xf numFmtId="9" fontId="61" fillId="30" borderId="47" xfId="3" applyNumberFormat="1" applyFont="1" applyFill="1" applyBorder="1" applyAlignment="1">
      <alignment horizontal="right"/>
    </xf>
    <xf numFmtId="0" fontId="61" fillId="2" borderId="0" xfId="1" applyFont="1" applyFill="1">
      <alignment horizontal="left"/>
    </xf>
    <xf numFmtId="0" fontId="60" fillId="2" borderId="5" xfId="2" applyNumberFormat="1" applyFont="1" applyFill="1" applyBorder="1" applyAlignment="1">
      <alignment horizontal="left" indent="1"/>
    </xf>
    <xf numFmtId="165" fontId="60" fillId="2" borderId="5" xfId="2" applyNumberFormat="1" applyFont="1" applyFill="1" applyBorder="1" applyAlignment="1">
      <alignment horizontal="center"/>
    </xf>
    <xf numFmtId="165" fontId="60" fillId="2" borderId="0" xfId="2" applyNumberFormat="1" applyFont="1" applyFill="1" applyBorder="1" applyAlignment="1">
      <alignment horizontal="center"/>
    </xf>
    <xf numFmtId="10" fontId="60" fillId="2" borderId="6" xfId="3" applyNumberFormat="1" applyFont="1" applyFill="1" applyBorder="1" applyAlignment="1">
      <alignment horizontal="right"/>
    </xf>
    <xf numFmtId="10" fontId="60" fillId="2" borderId="0" xfId="3" applyNumberFormat="1" applyFont="1" applyFill="1" applyBorder="1" applyAlignment="1">
      <alignment horizontal="right"/>
    </xf>
    <xf numFmtId="10" fontId="60" fillId="2" borderId="42" xfId="3" applyNumberFormat="1" applyFont="1" applyFill="1" applyBorder="1" applyAlignment="1">
      <alignment horizontal="right"/>
    </xf>
    <xf numFmtId="0" fontId="60" fillId="2" borderId="5" xfId="1" applyNumberFormat="1" applyFont="1" applyFill="1" applyBorder="1" applyAlignment="1">
      <alignment horizontal="left" indent="1"/>
    </xf>
    <xf numFmtId="165" fontId="60" fillId="2" borderId="5" xfId="2" applyNumberFormat="1" applyFont="1" applyFill="1" applyBorder="1" applyAlignment="1">
      <alignment horizontal="left"/>
    </xf>
    <xf numFmtId="165" fontId="60" fillId="2" borderId="0" xfId="2" applyNumberFormat="1" applyFont="1" applyFill="1" applyBorder="1" applyAlignment="1">
      <alignment horizontal="left"/>
    </xf>
    <xf numFmtId="0" fontId="61" fillId="30" borderId="44" xfId="1" applyNumberFormat="1" applyFont="1" applyFill="1" applyBorder="1">
      <alignment horizontal="left"/>
    </xf>
    <xf numFmtId="165" fontId="61" fillId="30" borderId="44" xfId="2" applyNumberFormat="1" applyFont="1" applyFill="1" applyBorder="1" applyAlignment="1">
      <alignment horizontal="left"/>
    </xf>
    <xf numFmtId="165" fontId="61" fillId="30" borderId="45" xfId="2" applyNumberFormat="1" applyFont="1" applyFill="1" applyBorder="1" applyAlignment="1">
      <alignment horizontal="left"/>
    </xf>
    <xf numFmtId="0" fontId="60" fillId="2" borderId="7" xfId="1" applyNumberFormat="1" applyFont="1" applyFill="1" applyBorder="1" applyAlignment="1">
      <alignment horizontal="left" indent="1"/>
    </xf>
    <xf numFmtId="0" fontId="59" fillId="2" borderId="0" xfId="0" applyFont="1" applyFill="1" applyAlignment="1">
      <alignment horizontal="left"/>
    </xf>
    <xf numFmtId="0" fontId="61" fillId="2" borderId="0" xfId="0" applyFont="1" applyFill="1" applyAlignment="1">
      <alignment horizontal="left"/>
    </xf>
    <xf numFmtId="0" fontId="65" fillId="2" borderId="0" xfId="1" applyFont="1" applyFill="1">
      <alignment horizontal="left"/>
    </xf>
    <xf numFmtId="0" fontId="61" fillId="2" borderId="0" xfId="0" applyFont="1" applyFill="1" applyAlignment="1">
      <alignment horizontal="right"/>
    </xf>
    <xf numFmtId="3" fontId="60" fillId="2" borderId="0" xfId="1" applyNumberFormat="1" applyFont="1" applyFill="1" applyAlignment="1">
      <alignment horizontal="right"/>
    </xf>
    <xf numFmtId="0" fontId="68" fillId="2" borderId="0" xfId="1" applyFont="1" applyFill="1" applyAlignment="1">
      <alignment horizontal="left"/>
    </xf>
    <xf numFmtId="0" fontId="68" fillId="2" borderId="0" xfId="1" applyFont="1" applyFill="1" applyAlignment="1">
      <alignment horizontal="right"/>
    </xf>
    <xf numFmtId="3" fontId="68" fillId="2" borderId="0" xfId="1" applyNumberFormat="1" applyFont="1" applyFill="1" applyAlignment="1">
      <alignment horizontal="right"/>
    </xf>
    <xf numFmtId="3" fontId="68" fillId="2" borderId="0" xfId="1" applyNumberFormat="1" applyFont="1" applyFill="1" applyAlignment="1">
      <alignment horizontal="center"/>
    </xf>
    <xf numFmtId="0" fontId="68" fillId="2" borderId="0" xfId="1" applyFont="1" applyFill="1">
      <alignment horizontal="left"/>
    </xf>
    <xf numFmtId="0" fontId="60" fillId="2" borderId="0" xfId="1" applyFont="1" applyFill="1" applyAlignment="1">
      <alignment horizontal="right"/>
    </xf>
    <xf numFmtId="165" fontId="61" fillId="30" borderId="44" xfId="2" applyNumberFormat="1" applyFont="1" applyFill="1" applyBorder="1" applyAlignment="1">
      <alignment horizontal="right"/>
    </xf>
    <xf numFmtId="165" fontId="61" fillId="30" borderId="45" xfId="2" applyNumberFormat="1" applyFont="1" applyFill="1" applyBorder="1" applyAlignment="1">
      <alignment horizontal="right"/>
    </xf>
    <xf numFmtId="165" fontId="60" fillId="2" borderId="5" xfId="2" applyNumberFormat="1" applyFont="1" applyFill="1" applyBorder="1" applyAlignment="1">
      <alignment horizontal="right"/>
    </xf>
    <xf numFmtId="165" fontId="60" fillId="2" borderId="0" xfId="2" applyNumberFormat="1" applyFont="1" applyFill="1" applyBorder="1" applyAlignment="1">
      <alignment horizontal="right"/>
    </xf>
    <xf numFmtId="9" fontId="60" fillId="2" borderId="0" xfId="3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5" fillId="4" borderId="0" xfId="0" applyFont="1" applyFill="1" applyAlignment="1">
      <alignment horizontal="left"/>
    </xf>
    <xf numFmtId="0" fontId="15" fillId="4" borderId="0" xfId="0" applyFont="1" applyFill="1" applyAlignment="1">
      <alignment horizontal="center"/>
    </xf>
    <xf numFmtId="0" fontId="43" fillId="2" borderId="2" xfId="0" applyFont="1" applyFill="1" applyBorder="1" applyAlignment="1">
      <alignment horizontal="left"/>
    </xf>
    <xf numFmtId="0" fontId="43" fillId="2" borderId="2" xfId="0" applyFont="1" applyFill="1" applyBorder="1" applyAlignment="1">
      <alignment horizontal="center"/>
    </xf>
    <xf numFmtId="0" fontId="69" fillId="2" borderId="0" xfId="0" applyFont="1" applyFill="1"/>
    <xf numFmtId="10" fontId="14" fillId="2" borderId="0" xfId="3" applyNumberFormat="1" applyFont="1" applyFill="1" applyAlignment="1">
      <alignment horizontal="center"/>
    </xf>
    <xf numFmtId="176" fontId="14" fillId="2" borderId="0" xfId="2" applyNumberFormat="1" applyFont="1" applyFill="1" applyAlignment="1">
      <alignment horizontal="center"/>
    </xf>
    <xf numFmtId="177" fontId="14" fillId="2" borderId="0" xfId="2" applyNumberFormat="1" applyFont="1" applyFill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10" fontId="14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left"/>
    </xf>
    <xf numFmtId="10" fontId="14" fillId="2" borderId="0" xfId="0" applyNumberFormat="1" applyFont="1" applyFill="1" applyBorder="1" applyAlignment="1">
      <alignment horizontal="center"/>
    </xf>
    <xf numFmtId="176" fontId="14" fillId="2" borderId="0" xfId="2" applyNumberFormat="1" applyFont="1" applyFill="1" applyBorder="1" applyAlignment="1">
      <alignment horizontal="center"/>
    </xf>
    <xf numFmtId="0" fontId="14" fillId="2" borderId="0" xfId="0" applyFont="1" applyFill="1" applyBorder="1"/>
    <xf numFmtId="0" fontId="14" fillId="2" borderId="34" xfId="0" applyFont="1" applyFill="1" applyBorder="1" applyAlignment="1">
      <alignment horizontal="left"/>
    </xf>
    <xf numFmtId="10" fontId="14" fillId="2" borderId="34" xfId="0" applyNumberFormat="1" applyFont="1" applyFill="1" applyBorder="1" applyAlignment="1">
      <alignment horizontal="center"/>
    </xf>
    <xf numFmtId="176" fontId="14" fillId="2" borderId="34" xfId="2" applyNumberFormat="1" applyFont="1" applyFill="1" applyBorder="1" applyAlignment="1">
      <alignment horizontal="center"/>
    </xf>
    <xf numFmtId="3" fontId="14" fillId="2" borderId="34" xfId="0" applyNumberFormat="1" applyFont="1" applyFill="1" applyBorder="1" applyAlignment="1">
      <alignment horizontal="center"/>
    </xf>
    <xf numFmtId="0" fontId="14" fillId="33" borderId="34" xfId="0" applyFont="1" applyFill="1" applyBorder="1" applyAlignment="1">
      <alignment horizontal="left"/>
    </xf>
    <xf numFmtId="10" fontId="14" fillId="33" borderId="34" xfId="0" applyNumberFormat="1" applyFont="1" applyFill="1" applyBorder="1" applyAlignment="1">
      <alignment horizontal="center"/>
    </xf>
    <xf numFmtId="172" fontId="14" fillId="33" borderId="34" xfId="0" applyNumberFormat="1" applyFont="1" applyFill="1" applyBorder="1" applyAlignment="1">
      <alignment horizontal="center"/>
    </xf>
    <xf numFmtId="4" fontId="14" fillId="33" borderId="34" xfId="3" applyNumberFormat="1" applyFont="1" applyFill="1" applyBorder="1" applyAlignment="1">
      <alignment horizontal="center"/>
    </xf>
    <xf numFmtId="3" fontId="14" fillId="33" borderId="34" xfId="0" applyNumberFormat="1" applyFont="1" applyFill="1" applyBorder="1" applyAlignment="1">
      <alignment horizontal="center"/>
    </xf>
    <xf numFmtId="0" fontId="70" fillId="2" borderId="0" xfId="0" applyFont="1" applyFill="1" applyAlignment="1">
      <alignment horizontal="left"/>
    </xf>
    <xf numFmtId="10" fontId="14" fillId="2" borderId="25" xfId="3" applyNumberFormat="1" applyFont="1" applyFill="1" applyBorder="1" applyAlignment="1">
      <alignment horizontal="center"/>
    </xf>
    <xf numFmtId="178" fontId="14" fillId="2" borderId="0" xfId="0" applyNumberFormat="1" applyFont="1" applyFill="1" applyAlignment="1">
      <alignment horizontal="center"/>
    </xf>
    <xf numFmtId="177" fontId="14" fillId="2" borderId="25" xfId="2" applyNumberFormat="1" applyFont="1" applyFill="1" applyBorder="1" applyAlignment="1">
      <alignment horizontal="center"/>
    </xf>
    <xf numFmtId="3" fontId="14" fillId="2" borderId="25" xfId="0" applyNumberFormat="1" applyFont="1" applyFill="1" applyBorder="1" applyAlignment="1">
      <alignment horizontal="center"/>
    </xf>
    <xf numFmtId="10" fontId="14" fillId="2" borderId="0" xfId="3" applyNumberFormat="1" applyFont="1" applyFill="1" applyBorder="1" applyAlignment="1">
      <alignment horizontal="center"/>
    </xf>
    <xf numFmtId="178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Alignment="1">
      <alignment horizontal="center"/>
    </xf>
    <xf numFmtId="0" fontId="43" fillId="2" borderId="0" xfId="0" applyFont="1" applyFill="1"/>
    <xf numFmtId="0" fontId="62" fillId="2" borderId="0" xfId="0" applyFont="1" applyFill="1" applyAlignment="1">
      <alignment horizontal="left"/>
    </xf>
    <xf numFmtId="3" fontId="62" fillId="2" borderId="0" xfId="0" applyNumberFormat="1" applyFont="1" applyFill="1" applyAlignment="1">
      <alignment horizontal="center"/>
    </xf>
    <xf numFmtId="10" fontId="62" fillId="2" borderId="0" xfId="0" applyNumberFormat="1" applyFont="1" applyFill="1" applyAlignment="1">
      <alignment horizontal="center"/>
    </xf>
    <xf numFmtId="3" fontId="62" fillId="2" borderId="0" xfId="3" applyNumberFormat="1" applyFont="1" applyFill="1" applyAlignment="1">
      <alignment horizontal="center"/>
    </xf>
    <xf numFmtId="3" fontId="14" fillId="2" borderId="0" xfId="3" applyNumberFormat="1" applyFont="1" applyFill="1" applyAlignment="1">
      <alignment horizontal="center"/>
    </xf>
    <xf numFmtId="4" fontId="14" fillId="2" borderId="0" xfId="0" applyNumberFormat="1" applyFont="1" applyFill="1" applyAlignment="1">
      <alignment horizontal="center"/>
    </xf>
    <xf numFmtId="0" fontId="42" fillId="33" borderId="1" xfId="1" applyFont="1" applyFill="1" applyBorder="1" applyAlignment="1">
      <alignment horizontal="left"/>
    </xf>
    <xf numFmtId="4" fontId="42" fillId="33" borderId="1" xfId="1" applyNumberFormat="1" applyFont="1" applyFill="1" applyBorder="1" applyAlignment="1">
      <alignment horizontal="center"/>
    </xf>
    <xf numFmtId="0" fontId="14" fillId="2" borderId="0" xfId="1" applyFont="1" applyAlignment="1">
      <alignment horizontal="left"/>
    </xf>
    <xf numFmtId="4" fontId="14" fillId="2" borderId="0" xfId="1" applyNumberFormat="1" applyFont="1" applyAlignment="1">
      <alignment horizontal="center"/>
    </xf>
    <xf numFmtId="0" fontId="65" fillId="4" borderId="0" xfId="0" applyFont="1" applyFill="1" applyAlignment="1">
      <alignment horizontal="center"/>
    </xf>
    <xf numFmtId="4" fontId="42" fillId="30" borderId="1" xfId="0" applyNumberFormat="1" applyFont="1" applyFill="1" applyBorder="1" applyAlignment="1">
      <alignment horizontal="center"/>
    </xf>
    <xf numFmtId="4" fontId="42" fillId="2" borderId="1" xfId="0" applyNumberFormat="1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15" fillId="4" borderId="0" xfId="0" applyFont="1" applyFill="1"/>
    <xf numFmtId="3" fontId="15" fillId="4" borderId="0" xfId="0" applyNumberFormat="1" applyFont="1" applyFill="1" applyAlignment="1">
      <alignment horizontal="right"/>
    </xf>
    <xf numFmtId="0" fontId="42" fillId="30" borderId="0" xfId="0" applyFont="1" applyFill="1"/>
    <xf numFmtId="10" fontId="42" fillId="30" borderId="0" xfId="3" applyNumberFormat="1" applyFont="1" applyFill="1"/>
    <xf numFmtId="10" fontId="14" fillId="2" borderId="0" xfId="3" applyNumberFormat="1" applyFont="1" applyFill="1"/>
    <xf numFmtId="179" fontId="14" fillId="2" borderId="0" xfId="3" applyNumberFormat="1" applyFont="1" applyFill="1"/>
    <xf numFmtId="0" fontId="42" fillId="2" borderId="1" xfId="0" applyFont="1" applyFill="1" applyBorder="1"/>
    <xf numFmtId="3" fontId="42" fillId="2" borderId="1" xfId="0" applyNumberFormat="1" applyFont="1" applyFill="1" applyBorder="1"/>
    <xf numFmtId="10" fontId="42" fillId="2" borderId="1" xfId="3" applyNumberFormat="1" applyFont="1" applyFill="1" applyBorder="1"/>
    <xf numFmtId="0" fontId="15" fillId="4" borderId="0" xfId="0" applyFont="1" applyFill="1" applyAlignment="1">
      <alignment horizontal="right"/>
    </xf>
    <xf numFmtId="0" fontId="15" fillId="2" borderId="0" xfId="0" applyFont="1" applyFill="1"/>
    <xf numFmtId="3" fontId="15" fillId="2" borderId="0" xfId="0" applyNumberFormat="1" applyFont="1" applyFill="1"/>
    <xf numFmtId="3" fontId="71" fillId="2" borderId="0" xfId="0" applyNumberFormat="1" applyFont="1" applyFill="1" applyBorder="1" applyAlignment="1">
      <alignment horizontal="left" vertical="center"/>
    </xf>
    <xf numFmtId="3" fontId="14" fillId="2" borderId="1" xfId="0" applyNumberFormat="1" applyFont="1" applyFill="1" applyBorder="1"/>
    <xf numFmtId="0" fontId="42" fillId="30" borderId="0" xfId="0" applyFont="1" applyFill="1" applyAlignment="1">
      <alignment horizontal="center"/>
    </xf>
    <xf numFmtId="3" fontId="42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4" fillId="0" borderId="1" xfId="0" applyFont="1" applyBorder="1" applyAlignment="1">
      <alignment horizontal="left"/>
    </xf>
    <xf numFmtId="0" fontId="60" fillId="2" borderId="0" xfId="0" applyFont="1" applyFill="1" applyAlignment="1">
      <alignment horizontal="right"/>
    </xf>
    <xf numFmtId="0" fontId="60" fillId="2" borderId="0" xfId="0" applyFont="1" applyFill="1"/>
    <xf numFmtId="0" fontId="61" fillId="30" borderId="4" xfId="0" applyFont="1" applyFill="1" applyBorder="1" applyAlignment="1">
      <alignment horizontal="left"/>
    </xf>
    <xf numFmtId="0" fontId="61" fillId="30" borderId="36" xfId="0" applyFont="1" applyFill="1" applyBorder="1" applyAlignment="1">
      <alignment horizontal="right"/>
    </xf>
    <xf numFmtId="0" fontId="61" fillId="30" borderId="57" xfId="0" applyFont="1" applyFill="1" applyBorder="1" applyAlignment="1">
      <alignment horizontal="right"/>
    </xf>
    <xf numFmtId="0" fontId="60" fillId="2" borderId="0" xfId="0" applyFont="1" applyFill="1" applyAlignment="1">
      <alignment horizontal="left"/>
    </xf>
    <xf numFmtId="165" fontId="60" fillId="2" borderId="0" xfId="2" applyNumberFormat="1" applyFont="1" applyFill="1" applyAlignment="1">
      <alignment horizontal="right"/>
    </xf>
    <xf numFmtId="177" fontId="60" fillId="2" borderId="0" xfId="2" applyNumberFormat="1" applyFont="1" applyFill="1" applyAlignment="1">
      <alignment horizontal="right"/>
    </xf>
    <xf numFmtId="0" fontId="61" fillId="30" borderId="4" xfId="0" applyFont="1" applyFill="1" applyBorder="1"/>
    <xf numFmtId="0" fontId="60" fillId="30" borderId="36" xfId="0" applyFont="1" applyFill="1" applyBorder="1" applyAlignment="1">
      <alignment horizontal="right"/>
    </xf>
    <xf numFmtId="0" fontId="60" fillId="30" borderId="57" xfId="0" applyFont="1" applyFill="1" applyBorder="1" applyAlignment="1">
      <alignment horizontal="right"/>
    </xf>
    <xf numFmtId="3" fontId="60" fillId="2" borderId="0" xfId="2" applyNumberFormat="1" applyFont="1" applyFill="1" applyAlignment="1">
      <alignment horizontal="right"/>
    </xf>
    <xf numFmtId="0" fontId="67" fillId="2" borderId="0" xfId="0" applyFont="1" applyFill="1"/>
    <xf numFmtId="0" fontId="60" fillId="2" borderId="25" xfId="0" applyFont="1" applyFill="1" applyBorder="1"/>
    <xf numFmtId="0" fontId="60" fillId="2" borderId="25" xfId="0" applyFont="1" applyFill="1" applyBorder="1" applyAlignment="1">
      <alignment horizontal="right"/>
    </xf>
    <xf numFmtId="0" fontId="60" fillId="2" borderId="34" xfId="0" applyFont="1" applyFill="1" applyBorder="1"/>
    <xf numFmtId="0" fontId="60" fillId="2" borderId="34" xfId="0" applyFont="1" applyFill="1" applyBorder="1" applyAlignment="1">
      <alignment horizontal="right"/>
    </xf>
    <xf numFmtId="4" fontId="14" fillId="2" borderId="0" xfId="1" applyNumberFormat="1" applyFont="1" applyAlignment="1">
      <alignment horizontal="right"/>
    </xf>
    <xf numFmtId="0" fontId="14" fillId="2" borderId="0" xfId="1" applyFont="1" applyAlignment="1">
      <alignment horizontal="right"/>
    </xf>
    <xf numFmtId="0" fontId="14" fillId="2" borderId="0" xfId="1" applyFont="1">
      <alignment horizontal="left"/>
    </xf>
    <xf numFmtId="0" fontId="15" fillId="4" borderId="0" xfId="1" applyFont="1" applyFill="1" applyAlignment="1"/>
    <xf numFmtId="0" fontId="14" fillId="2" borderId="0" xfId="1" applyFont="1" applyAlignment="1"/>
    <xf numFmtId="3" fontId="14" fillId="2" borderId="0" xfId="1" applyNumberFormat="1" applyFont="1" applyAlignment="1">
      <alignment horizontal="right"/>
    </xf>
    <xf numFmtId="0" fontId="14" fillId="2" borderId="0" xfId="1" applyFont="1" applyBorder="1" applyAlignment="1"/>
    <xf numFmtId="3" fontId="14" fillId="2" borderId="0" xfId="1" applyNumberFormat="1" applyFont="1" applyBorder="1" applyAlignment="1">
      <alignment horizontal="right"/>
    </xf>
    <xf numFmtId="0" fontId="42" fillId="2" borderId="0" xfId="1" applyFont="1" applyBorder="1" applyAlignment="1"/>
    <xf numFmtId="3" fontId="42" fillId="2" borderId="0" xfId="1" applyNumberFormat="1" applyFont="1" applyBorder="1" applyAlignment="1">
      <alignment horizontal="right"/>
    </xf>
    <xf numFmtId="0" fontId="14" fillId="2" borderId="25" xfId="1" applyFont="1" applyBorder="1">
      <alignment horizontal="left"/>
    </xf>
    <xf numFmtId="0" fontId="14" fillId="2" borderId="0" xfId="1" applyFont="1" applyBorder="1">
      <alignment horizontal="left"/>
    </xf>
    <xf numFmtId="0" fontId="14" fillId="2" borderId="34" xfId="1" applyFont="1" applyBorder="1">
      <alignment horizontal="left"/>
    </xf>
    <xf numFmtId="0" fontId="42" fillId="30" borderId="4" xfId="1" applyFont="1" applyFill="1" applyBorder="1" applyAlignment="1"/>
    <xf numFmtId="3" fontId="42" fillId="30" borderId="36" xfId="1" applyNumberFormat="1" applyFont="1" applyFill="1" applyBorder="1" applyAlignment="1">
      <alignment horizontal="right"/>
    </xf>
    <xf numFmtId="3" fontId="42" fillId="30" borderId="57" xfId="1" applyNumberFormat="1" applyFont="1" applyFill="1" applyBorder="1" applyAlignment="1">
      <alignment horizontal="right"/>
    </xf>
    <xf numFmtId="0" fontId="42" fillId="30" borderId="4" xfId="1" applyFont="1" applyFill="1" applyBorder="1">
      <alignment horizontal="left"/>
    </xf>
    <xf numFmtId="0" fontId="61" fillId="2" borderId="0" xfId="0" applyFont="1" applyFill="1" applyAlignment="1"/>
    <xf numFmtId="0" fontId="15" fillId="4" borderId="0" xfId="1" applyNumberFormat="1" applyFont="1" applyFill="1" applyAlignment="1">
      <alignment horizontal="center"/>
    </xf>
    <xf numFmtId="0" fontId="42" fillId="2" borderId="1" xfId="1" applyFont="1" applyBorder="1" applyAlignment="1"/>
    <xf numFmtId="3" fontId="42" fillId="2" borderId="1" xfId="1" applyNumberFormat="1" applyFont="1" applyBorder="1" applyAlignment="1">
      <alignment horizontal="right"/>
    </xf>
    <xf numFmtId="0" fontId="14" fillId="2" borderId="0" xfId="1" applyFont="1" applyAlignment="1">
      <alignment horizontal="center"/>
    </xf>
    <xf numFmtId="0" fontId="0" fillId="0" borderId="25" xfId="0" applyFont="1" applyBorder="1"/>
    <xf numFmtId="4" fontId="3" fillId="2" borderId="25" xfId="1" applyNumberFormat="1" applyFont="1" applyBorder="1" applyAlignment="1">
      <alignment horizontal="center"/>
    </xf>
    <xf numFmtId="0" fontId="3" fillId="2" borderId="25" xfId="1" applyFont="1" applyBorder="1" applyAlignment="1">
      <alignment horizontal="center"/>
    </xf>
    <xf numFmtId="0" fontId="3" fillId="2" borderId="34" xfId="1" applyFont="1" applyBorder="1">
      <alignment horizontal="left"/>
    </xf>
    <xf numFmtId="4" fontId="3" fillId="2" borderId="34" xfId="1" applyNumberFormat="1" applyFont="1" applyBorder="1" applyAlignment="1">
      <alignment horizontal="center"/>
    </xf>
    <xf numFmtId="0" fontId="3" fillId="2" borderId="34" xfId="1" applyFont="1" applyBorder="1" applyAlignment="1">
      <alignment horizontal="center"/>
    </xf>
    <xf numFmtId="0" fontId="62" fillId="2" borderId="0" xfId="0" applyFont="1" applyFill="1"/>
    <xf numFmtId="0" fontId="62" fillId="2" borderId="0" xfId="0" applyFont="1" applyFill="1" applyBorder="1"/>
    <xf numFmtId="0" fontId="14" fillId="2" borderId="0" xfId="0" applyFont="1" applyFill="1" applyBorder="1" applyAlignment="1">
      <alignment vertical="center"/>
    </xf>
    <xf numFmtId="0" fontId="42" fillId="2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vertical="center" wrapText="1"/>
    </xf>
    <xf numFmtId="165" fontId="14" fillId="2" borderId="0" xfId="0" applyNumberFormat="1" applyFont="1" applyFill="1" applyBorder="1"/>
    <xf numFmtId="3" fontId="14" fillId="2" borderId="0" xfId="0" applyNumberFormat="1" applyFont="1" applyFill="1" applyBorder="1"/>
    <xf numFmtId="10" fontId="14" fillId="2" borderId="0" xfId="3" applyNumberFormat="1" applyFont="1" applyFill="1" applyBorder="1"/>
    <xf numFmtId="179" fontId="14" fillId="2" borderId="0" xfId="3" applyNumberFormat="1" applyFont="1" applyFill="1" applyBorder="1" applyAlignment="1">
      <alignment horizontal="right"/>
    </xf>
    <xf numFmtId="0" fontId="42" fillId="2" borderId="1" xfId="0" applyFont="1" applyFill="1" applyBorder="1" applyAlignment="1">
      <alignment horizontal="center" vertical="center"/>
    </xf>
    <xf numFmtId="10" fontId="42" fillId="2" borderId="1" xfId="0" applyNumberFormat="1" applyFont="1" applyFill="1" applyBorder="1" applyAlignment="1">
      <alignment horizontal="right" vertical="center" wrapText="1"/>
    </xf>
    <xf numFmtId="180" fontId="14" fillId="2" borderId="0" xfId="0" applyNumberFormat="1" applyFont="1" applyFill="1" applyBorder="1"/>
    <xf numFmtId="180" fontId="14" fillId="2" borderId="1" xfId="0" applyNumberFormat="1" applyFont="1" applyFill="1" applyBorder="1"/>
    <xf numFmtId="9" fontId="14" fillId="2" borderId="1" xfId="3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wrapText="1"/>
    </xf>
    <xf numFmtId="0" fontId="15" fillId="4" borderId="0" xfId="0" applyFont="1" applyFill="1" applyBorder="1" applyAlignment="1">
      <alignment horizontal="center" vertical="top" wrapText="1"/>
    </xf>
    <xf numFmtId="0" fontId="61" fillId="2" borderId="0" xfId="0" applyFont="1" applyFill="1" applyBorder="1" applyAlignment="1">
      <alignment horizontal="center" vertical="top" wrapText="1"/>
    </xf>
    <xf numFmtId="181" fontId="60" fillId="2" borderId="0" xfId="0" applyNumberFormat="1" applyFont="1" applyFill="1" applyBorder="1" applyAlignment="1">
      <alignment horizontal="center" vertical="top" wrapText="1"/>
    </xf>
    <xf numFmtId="0" fontId="61" fillId="2" borderId="1" xfId="0" applyFont="1" applyFill="1" applyBorder="1" applyAlignment="1">
      <alignment horizontal="center" vertical="top" wrapText="1"/>
    </xf>
    <xf numFmtId="181" fontId="61" fillId="2" borderId="1" xfId="0" applyNumberFormat="1" applyFont="1" applyFill="1" applyBorder="1" applyAlignment="1">
      <alignment horizontal="center" vertical="top" wrapText="1"/>
    </xf>
    <xf numFmtId="0" fontId="61" fillId="2" borderId="0" xfId="0" applyFont="1" applyFill="1" applyBorder="1" applyAlignment="1">
      <alignment vertical="center" wrapText="1"/>
    </xf>
    <xf numFmtId="0" fontId="61" fillId="2" borderId="0" xfId="0" applyFont="1" applyFill="1" applyBorder="1" applyAlignment="1">
      <alignment vertical="center"/>
    </xf>
    <xf numFmtId="0" fontId="14" fillId="2" borderId="1" xfId="1" applyFont="1" applyFill="1" applyBorder="1" applyAlignment="1">
      <alignment horizontal="left" indent="1"/>
    </xf>
    <xf numFmtId="0" fontId="0" fillId="0" borderId="0" xfId="0" applyAlignment="1">
      <alignment horizontal="right"/>
    </xf>
    <xf numFmtId="0" fontId="15" fillId="4" borderId="25" xfId="2" applyNumberFormat="1" applyFont="1" applyFill="1" applyBorder="1" applyAlignment="1">
      <alignment horizontal="right" vertical="center"/>
    </xf>
    <xf numFmtId="10" fontId="15" fillId="4" borderId="25" xfId="3" applyNumberFormat="1" applyFont="1" applyFill="1" applyBorder="1" applyAlignment="1">
      <alignment horizontal="right" vertical="center"/>
    </xf>
    <xf numFmtId="165" fontId="42" fillId="30" borderId="1" xfId="2" applyNumberFormat="1" applyFont="1" applyFill="1" applyBorder="1" applyAlignment="1">
      <alignment horizontal="right"/>
    </xf>
    <xf numFmtId="10" fontId="42" fillId="30" borderId="1" xfId="3" applyNumberFormat="1" applyFont="1" applyFill="1" applyBorder="1" applyAlignment="1">
      <alignment horizontal="right" vertical="center"/>
    </xf>
    <xf numFmtId="10" fontId="14" fillId="2" borderId="0" xfId="3" applyNumberFormat="1" applyFont="1" applyFill="1" applyBorder="1" applyAlignment="1">
      <alignment horizontal="right" vertical="center"/>
    </xf>
    <xf numFmtId="165" fontId="42" fillId="30" borderId="34" xfId="2" applyNumberFormat="1" applyFont="1" applyFill="1" applyBorder="1" applyAlignment="1">
      <alignment horizontal="right"/>
    </xf>
    <xf numFmtId="10" fontId="42" fillId="30" borderId="34" xfId="3" applyNumberFormat="1" applyFont="1" applyFill="1" applyBorder="1" applyAlignment="1">
      <alignment horizontal="right" vertical="center"/>
    </xf>
    <xf numFmtId="10" fontId="14" fillId="2" borderId="66" xfId="3" applyNumberFormat="1" applyFont="1" applyFill="1" applyBorder="1" applyAlignment="1">
      <alignment horizontal="right" vertical="center"/>
    </xf>
    <xf numFmtId="9" fontId="42" fillId="30" borderId="67" xfId="3" applyNumberFormat="1" applyFont="1" applyFill="1" applyBorder="1" applyAlignment="1">
      <alignment horizontal="right" vertical="center"/>
    </xf>
    <xf numFmtId="0" fontId="15" fillId="4" borderId="11" xfId="1" applyFont="1" applyFill="1" applyBorder="1" applyAlignment="1">
      <alignment horizontal="center"/>
    </xf>
    <xf numFmtId="0" fontId="14" fillId="2" borderId="2" xfId="1" applyFont="1" applyBorder="1" applyAlignment="1">
      <alignment horizontal="center"/>
    </xf>
    <xf numFmtId="3" fontId="14" fillId="2" borderId="0" xfId="1" applyNumberFormat="1" applyFont="1" applyAlignment="1">
      <alignment horizontal="center"/>
    </xf>
    <xf numFmtId="3" fontId="42" fillId="33" borderId="1" xfId="1" applyNumberFormat="1" applyFont="1" applyFill="1" applyBorder="1" applyAlignment="1">
      <alignment horizontal="center"/>
    </xf>
    <xf numFmtId="2" fontId="14" fillId="2" borderId="0" xfId="1" applyNumberFormat="1" applyFont="1" applyFill="1" applyAlignment="1">
      <alignment horizontal="left" indent="1"/>
    </xf>
    <xf numFmtId="2" fontId="14" fillId="2" borderId="0" xfId="1" applyNumberFormat="1" applyFont="1" applyFill="1" applyBorder="1" applyAlignment="1">
      <alignment horizontal="left" indent="1"/>
    </xf>
    <xf numFmtId="3" fontId="14" fillId="2" borderId="0" xfId="1" applyNumberFormat="1" applyFont="1" applyFill="1" applyBorder="1" applyAlignment="1">
      <alignment horizontal="center"/>
    </xf>
    <xf numFmtId="2" fontId="14" fillId="2" borderId="2" xfId="1" applyNumberFormat="1" applyFont="1" applyFill="1" applyBorder="1" applyAlignment="1">
      <alignment horizontal="left" indent="1"/>
    </xf>
    <xf numFmtId="3" fontId="14" fillId="2" borderId="2" xfId="1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Alignment="1">
      <alignment horizontal="left" indent="1"/>
    </xf>
    <xf numFmtId="0" fontId="42" fillId="2" borderId="3" xfId="1" applyFont="1" applyFill="1" applyBorder="1" applyAlignment="1"/>
    <xf numFmtId="10" fontId="42" fillId="2" borderId="3" xfId="3" applyNumberFormat="1" applyFont="1" applyFill="1" applyBorder="1" applyAlignment="1">
      <alignment horizontal="center"/>
    </xf>
    <xf numFmtId="0" fontId="42" fillId="2" borderId="0" xfId="1" applyFont="1" applyAlignment="1">
      <alignment horizontal="left"/>
    </xf>
    <xf numFmtId="0" fontId="42" fillId="2" borderId="25" xfId="1" applyFont="1" applyFill="1" applyBorder="1" applyAlignment="1"/>
    <xf numFmtId="10" fontId="42" fillId="2" borderId="25" xfId="3" applyNumberFormat="1" applyFont="1" applyFill="1" applyBorder="1" applyAlignment="1">
      <alignment horizontal="center"/>
    </xf>
    <xf numFmtId="0" fontId="15" fillId="4" borderId="58" xfId="1" applyNumberFormat="1" applyFont="1" applyFill="1" applyBorder="1" applyAlignment="1">
      <alignment horizontal="left" vertical="center"/>
    </xf>
    <xf numFmtId="0" fontId="15" fillId="4" borderId="58" xfId="2" applyNumberFormat="1" applyFont="1" applyFill="1" applyBorder="1" applyAlignment="1">
      <alignment horizontal="right" vertical="center"/>
    </xf>
    <xf numFmtId="10" fontId="15" fillId="4" borderId="59" xfId="3" applyNumberFormat="1" applyFont="1" applyFill="1" applyBorder="1" applyAlignment="1">
      <alignment horizontal="right" vertical="center"/>
    </xf>
    <xf numFmtId="10" fontId="15" fillId="31" borderId="60" xfId="3" applyNumberFormat="1" applyFont="1" applyFill="1" applyBorder="1" applyAlignment="1">
      <alignment horizontal="right" vertical="center"/>
    </xf>
    <xf numFmtId="0" fontId="42" fillId="30" borderId="61" xfId="2" applyNumberFormat="1" applyFont="1" applyFill="1" applyBorder="1" applyAlignment="1">
      <alignment vertical="center"/>
    </xf>
    <xf numFmtId="165" fontId="42" fillId="30" borderId="61" xfId="2" applyNumberFormat="1" applyFont="1" applyFill="1" applyBorder="1" applyAlignment="1">
      <alignment horizontal="center" vertical="center"/>
    </xf>
    <xf numFmtId="165" fontId="42" fillId="30" borderId="1" xfId="2" applyNumberFormat="1" applyFont="1" applyFill="1" applyBorder="1" applyAlignment="1">
      <alignment horizontal="center" vertical="center"/>
    </xf>
    <xf numFmtId="10" fontId="42" fillId="30" borderId="62" xfId="3" applyNumberFormat="1" applyFont="1" applyFill="1" applyBorder="1" applyAlignment="1">
      <alignment horizontal="right" vertical="center"/>
    </xf>
    <xf numFmtId="9" fontId="42" fillId="30" borderId="63" xfId="3" applyNumberFormat="1" applyFont="1" applyFill="1" applyBorder="1" applyAlignment="1">
      <alignment horizontal="right" vertical="center"/>
    </xf>
    <xf numFmtId="10" fontId="14" fillId="2" borderId="42" xfId="3" applyNumberFormat="1" applyFont="1" applyFill="1" applyBorder="1" applyAlignment="1">
      <alignment horizontal="right" vertical="center"/>
    </xf>
    <xf numFmtId="0" fontId="42" fillId="30" borderId="61" xfId="1" applyNumberFormat="1" applyFont="1" applyFill="1" applyBorder="1" applyAlignment="1">
      <alignment horizontal="left" vertical="center"/>
    </xf>
    <xf numFmtId="9" fontId="14" fillId="2" borderId="42" xfId="3" applyNumberFormat="1" applyFont="1" applyFill="1" applyBorder="1" applyAlignment="1">
      <alignment horizontal="right" vertical="center"/>
    </xf>
    <xf numFmtId="10" fontId="14" fillId="2" borderId="8" xfId="3" applyNumberFormat="1" applyFont="1" applyFill="1" applyBorder="1" applyAlignment="1">
      <alignment horizontal="right" vertical="center"/>
    </xf>
    <xf numFmtId="10" fontId="14" fillId="2" borderId="2" xfId="3" applyNumberFormat="1" applyFont="1" applyFill="1" applyBorder="1" applyAlignment="1">
      <alignment horizontal="right" vertical="center"/>
    </xf>
    <xf numFmtId="10" fontId="14" fillId="2" borderId="43" xfId="3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horizontal="left" vertical="center"/>
    </xf>
    <xf numFmtId="0" fontId="54" fillId="2" borderId="1" xfId="0" applyFont="1" applyFill="1" applyBorder="1" applyAlignment="1">
      <alignment horizontal="left"/>
    </xf>
    <xf numFmtId="3" fontId="42" fillId="30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/>
    <xf numFmtId="0" fontId="0" fillId="2" borderId="1" xfId="0" applyFill="1" applyBorder="1" applyAlignment="1">
      <alignment horizontal="right"/>
    </xf>
    <xf numFmtId="0" fontId="60" fillId="0" borderId="0" xfId="0" applyFont="1" applyAlignment="1">
      <alignment horizontal="left" vertical="center"/>
    </xf>
    <xf numFmtId="0" fontId="53" fillId="2" borderId="0" xfId="0" applyFont="1" applyFill="1" applyAlignment="1">
      <alignment horizontal="left" vertical="center"/>
    </xf>
    <xf numFmtId="0" fontId="60" fillId="2" borderId="0" xfId="0" applyFont="1" applyFill="1" applyAlignment="1">
      <alignment horizontal="left" vertical="center"/>
    </xf>
    <xf numFmtId="3" fontId="58" fillId="2" borderId="0" xfId="1" applyNumberFormat="1" applyFont="1" applyFill="1" applyAlignment="1">
      <alignment horizontal="center"/>
    </xf>
    <xf numFmtId="3" fontId="2" fillId="2" borderId="0" xfId="1" applyNumberFormat="1" applyFont="1" applyAlignment="1">
      <alignment horizontal="center"/>
    </xf>
    <xf numFmtId="0" fontId="3" fillId="2" borderId="9" xfId="1" applyFont="1" applyBorder="1" applyAlignment="1">
      <alignment horizontal="center"/>
    </xf>
    <xf numFmtId="3" fontId="3" fillId="2" borderId="7" xfId="1" applyNumberFormat="1" applyFont="1" applyFill="1" applyBorder="1" applyAlignment="1">
      <alignment horizontal="center"/>
    </xf>
    <xf numFmtId="177" fontId="3" fillId="2" borderId="5" xfId="2" applyNumberFormat="1" applyFont="1" applyFill="1" applyBorder="1" applyAlignment="1">
      <alignment horizontal="center"/>
    </xf>
    <xf numFmtId="0" fontId="5" fillId="34" borderId="0" xfId="1" applyFont="1" applyFill="1" applyAlignment="1">
      <alignment horizontal="left"/>
    </xf>
    <xf numFmtId="0" fontId="5" fillId="34" borderId="0" xfId="1" applyFont="1" applyFill="1" applyAlignment="1">
      <alignment horizontal="center"/>
    </xf>
    <xf numFmtId="0" fontId="16" fillId="34" borderId="0" xfId="1" applyFont="1" applyFill="1" applyAlignment="1">
      <alignment horizontal="left"/>
    </xf>
    <xf numFmtId="0" fontId="16" fillId="34" borderId="0" xfId="1" applyFont="1" applyFill="1" applyAlignment="1">
      <alignment horizontal="center"/>
    </xf>
    <xf numFmtId="0" fontId="3" fillId="31" borderId="0" xfId="1" applyFont="1" applyFill="1">
      <alignment horizontal="left"/>
    </xf>
    <xf numFmtId="10" fontId="15" fillId="4" borderId="11" xfId="3" applyNumberFormat="1" applyFont="1" applyFill="1" applyBorder="1" applyAlignment="1">
      <alignment horizontal="center"/>
    </xf>
    <xf numFmtId="10" fontId="15" fillId="31" borderId="41" xfId="3" applyNumberFormat="1" applyFont="1" applyFill="1" applyBorder="1" applyAlignment="1">
      <alignment horizontal="center"/>
    </xf>
    <xf numFmtId="10" fontId="61" fillId="30" borderId="45" xfId="3" applyNumberFormat="1" applyFont="1" applyFill="1" applyBorder="1" applyAlignment="1">
      <alignment horizontal="center"/>
    </xf>
    <xf numFmtId="10" fontId="61" fillId="30" borderId="47" xfId="3" applyNumberFormat="1" applyFont="1" applyFill="1" applyBorder="1" applyAlignment="1">
      <alignment horizontal="center"/>
    </xf>
    <xf numFmtId="10" fontId="60" fillId="2" borderId="0" xfId="3" applyNumberFormat="1" applyFont="1" applyFill="1" applyBorder="1" applyAlignment="1">
      <alignment horizontal="center"/>
    </xf>
    <xf numFmtId="10" fontId="60" fillId="2" borderId="42" xfId="3" applyNumberFormat="1" applyFont="1" applyFill="1" applyBorder="1" applyAlignment="1">
      <alignment horizontal="center"/>
    </xf>
    <xf numFmtId="174" fontId="60" fillId="2" borderId="42" xfId="3" applyNumberFormat="1" applyFont="1" applyFill="1" applyBorder="1" applyAlignment="1">
      <alignment horizontal="center"/>
    </xf>
    <xf numFmtId="10" fontId="60" fillId="2" borderId="43" xfId="3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166" fontId="14" fillId="2" borderId="0" xfId="0" applyNumberFormat="1" applyFont="1" applyFill="1" applyAlignment="1">
      <alignment horizontal="center"/>
    </xf>
    <xf numFmtId="3" fontId="15" fillId="4" borderId="0" xfId="1" applyNumberFormat="1" applyFont="1" applyFill="1" applyAlignment="1">
      <alignment horizontal="right"/>
    </xf>
    <xf numFmtId="3" fontId="14" fillId="2" borderId="0" xfId="2" applyNumberFormat="1" applyFont="1" applyFill="1" applyAlignment="1">
      <alignment horizontal="right"/>
    </xf>
    <xf numFmtId="3" fontId="14" fillId="2" borderId="25" xfId="1" applyNumberFormat="1" applyFont="1" applyBorder="1" applyAlignment="1">
      <alignment horizontal="right"/>
    </xf>
    <xf numFmtId="3" fontId="14" fillId="2" borderId="34" xfId="1" applyNumberFormat="1" applyFont="1" applyBorder="1" applyAlignment="1">
      <alignment horizontal="right"/>
    </xf>
    <xf numFmtId="3" fontId="3" fillId="2" borderId="0" xfId="1" applyNumberFormat="1" applyFont="1" applyAlignment="1">
      <alignment horizontal="right"/>
    </xf>
    <xf numFmtId="171" fontId="14" fillId="2" borderId="0" xfId="2" applyNumberFormat="1" applyFont="1" applyFill="1" applyAlignment="1">
      <alignment horizontal="center"/>
    </xf>
    <xf numFmtId="0" fontId="60" fillId="2" borderId="0" xfId="1" applyNumberFormat="1" applyFont="1" applyFill="1" applyBorder="1" applyAlignment="1">
      <alignment horizontal="left" indent="1"/>
    </xf>
    <xf numFmtId="10" fontId="14" fillId="2" borderId="0" xfId="3" applyNumberFormat="1" applyFont="1" applyFill="1" applyAlignment="1">
      <alignment vertical="center"/>
    </xf>
    <xf numFmtId="10" fontId="0" fillId="2" borderId="0" xfId="3" applyNumberFormat="1" applyFont="1" applyFill="1"/>
    <xf numFmtId="0" fontId="14" fillId="0" borderId="0" xfId="0" applyFont="1" applyFill="1"/>
    <xf numFmtId="165" fontId="14" fillId="0" borderId="5" xfId="2" applyNumberFormat="1" applyFont="1" applyFill="1" applyBorder="1" applyAlignment="1">
      <alignment horizontal="center" vertical="center"/>
    </xf>
    <xf numFmtId="165" fontId="14" fillId="0" borderId="0" xfId="2" applyNumberFormat="1" applyFont="1" applyFill="1" applyBorder="1" applyAlignment="1">
      <alignment horizontal="center" vertical="center"/>
    </xf>
    <xf numFmtId="10" fontId="14" fillId="0" borderId="6" xfId="3" applyNumberFormat="1" applyFont="1" applyFill="1" applyBorder="1" applyAlignment="1">
      <alignment horizontal="right" vertical="center"/>
    </xf>
    <xf numFmtId="10" fontId="14" fillId="0" borderId="0" xfId="3" applyNumberFormat="1" applyFont="1" applyFill="1" applyBorder="1" applyAlignment="1">
      <alignment horizontal="right" vertical="center"/>
    </xf>
    <xf numFmtId="10" fontId="14" fillId="0" borderId="42" xfId="3" applyNumberFormat="1" applyFont="1" applyFill="1" applyBorder="1" applyAlignment="1">
      <alignment horizontal="right" vertical="center"/>
    </xf>
    <xf numFmtId="165" fontId="14" fillId="0" borderId="7" xfId="2" applyNumberFormat="1" applyFont="1" applyFill="1" applyBorder="1" applyAlignment="1">
      <alignment horizontal="center" vertical="center"/>
    </xf>
    <xf numFmtId="165" fontId="14" fillId="0" borderId="2" xfId="2" applyNumberFormat="1" applyFont="1" applyFill="1" applyBorder="1" applyAlignment="1">
      <alignment horizontal="center" vertical="center"/>
    </xf>
    <xf numFmtId="10" fontId="14" fillId="0" borderId="8" xfId="3" applyNumberFormat="1" applyFont="1" applyFill="1" applyBorder="1" applyAlignment="1">
      <alignment horizontal="right" vertical="center"/>
    </xf>
    <xf numFmtId="10" fontId="14" fillId="0" borderId="2" xfId="3" applyNumberFormat="1" applyFont="1" applyFill="1" applyBorder="1" applyAlignment="1">
      <alignment horizontal="right" vertical="center"/>
    </xf>
    <xf numFmtId="10" fontId="14" fillId="0" borderId="43" xfId="3" applyNumberFormat="1" applyFont="1" applyFill="1" applyBorder="1" applyAlignment="1">
      <alignment horizontal="right" vertical="center"/>
    </xf>
    <xf numFmtId="165" fontId="60" fillId="2" borderId="7" xfId="2" applyNumberFormat="1" applyFont="1" applyFill="1" applyBorder="1" applyAlignment="1">
      <alignment horizontal="left"/>
    </xf>
    <xf numFmtId="165" fontId="60" fillId="2" borderId="2" xfId="2" applyNumberFormat="1" applyFont="1" applyFill="1" applyBorder="1" applyAlignment="1">
      <alignment horizontal="left"/>
    </xf>
    <xf numFmtId="10" fontId="60" fillId="2" borderId="8" xfId="3" applyNumberFormat="1" applyFont="1" applyFill="1" applyBorder="1" applyAlignment="1">
      <alignment horizontal="right"/>
    </xf>
    <xf numFmtId="10" fontId="60" fillId="2" borderId="2" xfId="3" applyNumberFormat="1" applyFont="1" applyFill="1" applyBorder="1" applyAlignment="1">
      <alignment horizontal="right"/>
    </xf>
    <xf numFmtId="10" fontId="60" fillId="2" borderId="43" xfId="3" applyNumberFormat="1" applyFont="1" applyFill="1" applyBorder="1" applyAlignment="1">
      <alignment horizontal="right"/>
    </xf>
    <xf numFmtId="165" fontId="60" fillId="0" borderId="5" xfId="2" applyNumberFormat="1" applyFont="1" applyFill="1" applyBorder="1" applyAlignment="1">
      <alignment horizontal="right"/>
    </xf>
    <xf numFmtId="165" fontId="60" fillId="0" borderId="0" xfId="2" applyNumberFormat="1" applyFont="1" applyFill="1" applyBorder="1" applyAlignment="1">
      <alignment horizontal="right"/>
    </xf>
    <xf numFmtId="10" fontId="60" fillId="0" borderId="6" xfId="3" applyNumberFormat="1" applyFont="1" applyFill="1" applyBorder="1" applyAlignment="1">
      <alignment horizontal="right"/>
    </xf>
    <xf numFmtId="10" fontId="60" fillId="0" borderId="0" xfId="3" applyNumberFormat="1" applyFont="1" applyFill="1" applyBorder="1" applyAlignment="1">
      <alignment horizontal="center"/>
    </xf>
    <xf numFmtId="174" fontId="60" fillId="0" borderId="42" xfId="3" applyNumberFormat="1" applyFont="1" applyFill="1" applyBorder="1" applyAlignment="1">
      <alignment horizontal="center"/>
    </xf>
    <xf numFmtId="165" fontId="60" fillId="0" borderId="7" xfId="2" applyNumberFormat="1" applyFont="1" applyFill="1" applyBorder="1" applyAlignment="1">
      <alignment horizontal="right"/>
    </xf>
    <xf numFmtId="165" fontId="60" fillId="0" borderId="2" xfId="2" applyNumberFormat="1" applyFont="1" applyFill="1" applyBorder="1" applyAlignment="1">
      <alignment horizontal="right"/>
    </xf>
    <xf numFmtId="10" fontId="60" fillId="0" borderId="8" xfId="3" applyNumberFormat="1" applyFont="1" applyFill="1" applyBorder="1" applyAlignment="1">
      <alignment horizontal="right"/>
    </xf>
    <xf numFmtId="10" fontId="60" fillId="0" borderId="2" xfId="3" applyNumberFormat="1" applyFont="1" applyFill="1" applyBorder="1" applyAlignment="1">
      <alignment horizontal="center"/>
    </xf>
    <xf numFmtId="9" fontId="60" fillId="0" borderId="43" xfId="3" applyNumberFormat="1" applyFont="1" applyFill="1" applyBorder="1" applyAlignment="1">
      <alignment horizontal="center"/>
    </xf>
    <xf numFmtId="175" fontId="60" fillId="0" borderId="2" xfId="2" applyNumberFormat="1" applyFont="1" applyFill="1" applyBorder="1" applyAlignment="1">
      <alignment horizontal="right"/>
    </xf>
    <xf numFmtId="0" fontId="14" fillId="2" borderId="5" xfId="2" applyNumberFormat="1" applyFont="1" applyFill="1" applyBorder="1" applyAlignment="1">
      <alignment horizontal="left" vertical="center" indent="1"/>
    </xf>
    <xf numFmtId="0" fontId="14" fillId="2" borderId="5" xfId="1" applyNumberFormat="1" applyFont="1" applyFill="1" applyBorder="1" applyAlignment="1">
      <alignment horizontal="left" vertical="center" indent="1"/>
    </xf>
    <xf numFmtId="0" fontId="14" fillId="2" borderId="5" xfId="1" applyFont="1" applyFill="1" applyBorder="1" applyAlignment="1">
      <alignment horizontal="left" vertical="center" indent="1"/>
    </xf>
    <xf numFmtId="0" fontId="14" fillId="0" borderId="5" xfId="1" applyFont="1" applyFill="1" applyBorder="1" applyAlignment="1">
      <alignment horizontal="left" vertical="center" indent="1"/>
    </xf>
    <xf numFmtId="0" fontId="14" fillId="0" borderId="7" xfId="1" applyFont="1" applyFill="1" applyBorder="1" applyAlignment="1">
      <alignment horizontal="left" vertical="center" indent="1"/>
    </xf>
    <xf numFmtId="0" fontId="70" fillId="2" borderId="0" xfId="0" applyFont="1" applyFill="1" applyAlignment="1">
      <alignment horizontal="left" indent="1"/>
    </xf>
    <xf numFmtId="0" fontId="14" fillId="2" borderId="0" xfId="1" applyFont="1" applyAlignment="1">
      <alignment horizontal="left" indent="1"/>
    </xf>
    <xf numFmtId="3" fontId="60" fillId="2" borderId="11" xfId="1" applyNumberFormat="1" applyFont="1" applyFill="1" applyBorder="1" applyAlignment="1">
      <alignment horizontal="right"/>
    </xf>
    <xf numFmtId="3" fontId="60" fillId="2" borderId="11" xfId="1" applyNumberFormat="1" applyFont="1" applyFill="1" applyBorder="1" applyAlignment="1">
      <alignment horizontal="center"/>
    </xf>
    <xf numFmtId="0" fontId="60" fillId="2" borderId="34" xfId="1" applyFont="1" applyFill="1" applyBorder="1">
      <alignment horizontal="left"/>
    </xf>
    <xf numFmtId="0" fontId="60" fillId="2" borderId="34" xfId="1" applyFont="1" applyFill="1" applyBorder="1" applyAlignment="1">
      <alignment horizontal="right"/>
    </xf>
    <xf numFmtId="3" fontId="60" fillId="2" borderId="34" xfId="1" applyNumberFormat="1" applyFont="1" applyFill="1" applyBorder="1" applyAlignment="1">
      <alignment horizontal="right"/>
    </xf>
    <xf numFmtId="3" fontId="60" fillId="2" borderId="34" xfId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 indent="1"/>
    </xf>
    <xf numFmtId="0" fontId="14" fillId="2" borderId="0" xfId="0" applyFont="1" applyFill="1" applyAlignment="1">
      <alignment horizontal="left" indent="1"/>
    </xf>
    <xf numFmtId="165" fontId="14" fillId="0" borderId="5" xfId="2" applyNumberFormat="1" applyFont="1" applyFill="1" applyBorder="1" applyAlignment="1">
      <alignment horizontal="left" vertical="center"/>
    </xf>
    <xf numFmtId="165" fontId="14" fillId="0" borderId="0" xfId="2" applyNumberFormat="1" applyFont="1" applyFill="1" applyBorder="1" applyAlignment="1">
      <alignment horizontal="left" vertical="center"/>
    </xf>
    <xf numFmtId="174" fontId="14" fillId="0" borderId="42" xfId="3" applyNumberFormat="1" applyFont="1" applyFill="1" applyBorder="1" applyAlignment="1">
      <alignment horizontal="right" vertical="center"/>
    </xf>
    <xf numFmtId="165" fontId="42" fillId="30" borderId="32" xfId="2" applyNumberFormat="1" applyFont="1" applyFill="1" applyBorder="1" applyAlignment="1">
      <alignment horizontal="center" vertical="center"/>
    </xf>
    <xf numFmtId="10" fontId="42" fillId="30" borderId="69" xfId="3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3" fontId="60" fillId="2" borderId="0" xfId="0" applyNumberFormat="1" applyFont="1" applyFill="1" applyBorder="1" applyAlignment="1">
      <alignment horizontal="right" vertical="center"/>
    </xf>
    <xf numFmtId="4" fontId="14" fillId="2" borderId="34" xfId="0" applyNumberFormat="1" applyFont="1" applyFill="1" applyBorder="1" applyAlignment="1">
      <alignment horizontal="right" vertical="center"/>
    </xf>
    <xf numFmtId="10" fontId="63" fillId="2" borderId="13" xfId="74" applyNumberFormat="1" applyFont="1" applyFill="1" applyBorder="1" applyAlignment="1">
      <alignment horizontal="right" vertical="center"/>
    </xf>
    <xf numFmtId="10" fontId="64" fillId="2" borderId="13" xfId="74" applyNumberFormat="1" applyFont="1" applyFill="1" applyBorder="1" applyAlignment="1">
      <alignment horizontal="right" vertical="center"/>
    </xf>
    <xf numFmtId="3" fontId="14" fillId="2" borderId="34" xfId="0" applyNumberFormat="1" applyFont="1" applyFill="1" applyBorder="1" applyAlignment="1">
      <alignment horizontal="right" vertical="center"/>
    </xf>
    <xf numFmtId="10" fontId="64" fillId="2" borderId="14" xfId="74" applyNumberFormat="1" applyFont="1" applyFill="1" applyBorder="1" applyAlignment="1">
      <alignment horizontal="right" vertical="center"/>
    </xf>
    <xf numFmtId="3" fontId="14" fillId="2" borderId="5" xfId="0" applyNumberFormat="1" applyFont="1" applyFill="1" applyBorder="1" applyAlignment="1">
      <alignment horizontal="right" vertical="center"/>
    </xf>
    <xf numFmtId="3" fontId="60" fillId="2" borderId="5" xfId="0" applyNumberFormat="1" applyFont="1" applyFill="1" applyBorder="1" applyAlignment="1">
      <alignment horizontal="right" vertical="center"/>
    </xf>
    <xf numFmtId="4" fontId="14" fillId="2" borderId="40" xfId="0" applyNumberFormat="1" applyFont="1" applyFill="1" applyBorder="1" applyAlignment="1">
      <alignment horizontal="right" vertical="center"/>
    </xf>
    <xf numFmtId="3" fontId="42" fillId="36" borderId="32" xfId="0" applyNumberFormat="1" applyFont="1" applyFill="1" applyBorder="1" applyAlignment="1">
      <alignment horizontal="right" vertical="center"/>
    </xf>
    <xf numFmtId="3" fontId="42" fillId="36" borderId="3" xfId="0" applyNumberFormat="1" applyFont="1" applyFill="1" applyBorder="1" applyAlignment="1">
      <alignment horizontal="right" vertical="center"/>
    </xf>
    <xf numFmtId="10" fontId="42" fillId="36" borderId="8" xfId="3" applyNumberFormat="1" applyFont="1" applyFill="1" applyBorder="1" applyAlignment="1">
      <alignment horizontal="right" vertical="center"/>
    </xf>
    <xf numFmtId="3" fontId="14" fillId="2" borderId="40" xfId="0" applyNumberFormat="1" applyFont="1" applyFill="1" applyBorder="1" applyAlignment="1">
      <alignment horizontal="right" vertical="center"/>
    </xf>
    <xf numFmtId="10" fontId="14" fillId="2" borderId="68" xfId="3" applyNumberFormat="1" applyFont="1" applyFill="1" applyBorder="1" applyAlignment="1">
      <alignment horizontal="right" vertical="center"/>
    </xf>
    <xf numFmtId="10" fontId="63" fillId="36" borderId="70" xfId="74" applyNumberFormat="1" applyFont="1" applyFill="1" applyBorder="1" applyAlignment="1">
      <alignment horizontal="right" vertical="center"/>
    </xf>
    <xf numFmtId="10" fontId="42" fillId="36" borderId="67" xfId="3" applyNumberFormat="1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/>
    </xf>
    <xf numFmtId="0" fontId="60" fillId="2" borderId="5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42" fillId="36" borderId="32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left" vertical="center"/>
    </xf>
    <xf numFmtId="0" fontId="60" fillId="2" borderId="6" xfId="0" applyFont="1" applyFill="1" applyBorder="1" applyAlignment="1">
      <alignment horizontal="left" vertical="center"/>
    </xf>
    <xf numFmtId="0" fontId="60" fillId="2" borderId="66" xfId="0" applyFont="1" applyFill="1" applyBorder="1" applyAlignment="1">
      <alignment vertical="center" wrapText="1"/>
    </xf>
    <xf numFmtId="0" fontId="61" fillId="36" borderId="33" xfId="0" applyFont="1" applyFill="1" applyBorder="1" applyAlignment="1">
      <alignment vertical="center" wrapText="1"/>
    </xf>
    <xf numFmtId="0" fontId="15" fillId="4" borderId="4" xfId="2" applyNumberFormat="1" applyFont="1" applyFill="1" applyBorder="1" applyAlignment="1">
      <alignment horizontal="center" vertical="center"/>
    </xf>
    <xf numFmtId="0" fontId="15" fillId="4" borderId="36" xfId="2" applyNumberFormat="1" applyFont="1" applyFill="1" applyBorder="1" applyAlignment="1">
      <alignment horizontal="center" vertical="center"/>
    </xf>
    <xf numFmtId="10" fontId="15" fillId="4" borderId="57" xfId="3" applyNumberFormat="1" applyFont="1" applyFill="1" applyBorder="1" applyAlignment="1">
      <alignment horizontal="center" vertical="center"/>
    </xf>
    <xf numFmtId="10" fontId="15" fillId="4" borderId="72" xfId="3" applyNumberFormat="1" applyFont="1" applyFill="1" applyBorder="1" applyAlignment="1">
      <alignment horizontal="center" vertical="center"/>
    </xf>
    <xf numFmtId="10" fontId="15" fillId="31" borderId="71" xfId="3" applyNumberFormat="1" applyFont="1" applyFill="1" applyBorder="1" applyAlignment="1">
      <alignment horizontal="center" vertical="center"/>
    </xf>
    <xf numFmtId="0" fontId="14" fillId="2" borderId="5" xfId="2" applyNumberFormat="1" applyFont="1" applyFill="1" applyBorder="1" applyAlignment="1">
      <alignment horizontal="left" vertical="center"/>
    </xf>
    <xf numFmtId="0" fontId="14" fillId="2" borderId="5" xfId="1" applyNumberFormat="1" applyFont="1" applyFill="1" applyBorder="1" applyAlignment="1">
      <alignment horizontal="left" vertical="center"/>
    </xf>
    <xf numFmtId="0" fontId="42" fillId="30" borderId="32" xfId="2" applyNumberFormat="1" applyFont="1" applyFill="1" applyBorder="1" applyAlignment="1">
      <alignment vertical="center"/>
    </xf>
    <xf numFmtId="0" fontId="15" fillId="4" borderId="4" xfId="1" applyFont="1" applyFill="1" applyBorder="1" applyAlignment="1">
      <alignment horizontal="left" vertical="center"/>
    </xf>
    <xf numFmtId="10" fontId="15" fillId="4" borderId="36" xfId="3" applyNumberFormat="1" applyFont="1" applyFill="1" applyBorder="1" applyAlignment="1">
      <alignment horizontal="center" vertical="center"/>
    </xf>
    <xf numFmtId="0" fontId="42" fillId="30" borderId="61" xfId="2" applyNumberFormat="1" applyFont="1" applyFill="1" applyBorder="1" applyAlignment="1"/>
    <xf numFmtId="165" fontId="14" fillId="2" borderId="5" xfId="2" applyNumberFormat="1" applyFont="1" applyFill="1" applyBorder="1" applyAlignment="1">
      <alignment horizontal="left" indent="1"/>
    </xf>
    <xf numFmtId="0" fontId="14" fillId="2" borderId="5" xfId="1" applyFont="1" applyFill="1" applyBorder="1" applyAlignment="1">
      <alignment horizontal="left" indent="1"/>
    </xf>
    <xf numFmtId="0" fontId="14" fillId="2" borderId="7" xfId="1" applyFont="1" applyFill="1" applyBorder="1" applyAlignment="1">
      <alignment horizontal="left" indent="1"/>
    </xf>
    <xf numFmtId="165" fontId="14" fillId="2" borderId="2" xfId="2" applyNumberFormat="1" applyFont="1" applyFill="1" applyBorder="1" applyAlignment="1">
      <alignment horizontal="right"/>
    </xf>
    <xf numFmtId="165" fontId="42" fillId="30" borderId="40" xfId="2" applyNumberFormat="1" applyFont="1" applyFill="1" applyBorder="1" applyAlignment="1">
      <alignment horizontal="right"/>
    </xf>
    <xf numFmtId="10" fontId="42" fillId="30" borderId="66" xfId="3" applyNumberFormat="1" applyFont="1" applyFill="1" applyBorder="1" applyAlignment="1">
      <alignment horizontal="right" vertical="center"/>
    </xf>
    <xf numFmtId="165" fontId="14" fillId="2" borderId="5" xfId="2" applyNumberFormat="1" applyFont="1" applyFill="1" applyBorder="1" applyAlignment="1">
      <alignment horizontal="right"/>
    </xf>
    <xf numFmtId="165" fontId="42" fillId="30" borderId="61" xfId="2" applyNumberFormat="1" applyFont="1" applyFill="1" applyBorder="1" applyAlignment="1">
      <alignment horizontal="right"/>
    </xf>
    <xf numFmtId="165" fontId="14" fillId="2" borderId="7" xfId="2" applyNumberFormat="1" applyFont="1" applyFill="1" applyBorder="1" applyAlignment="1">
      <alignment horizontal="right"/>
    </xf>
    <xf numFmtId="0" fontId="15" fillId="4" borderId="9" xfId="2" applyNumberFormat="1" applyFont="1" applyFill="1" applyBorder="1" applyAlignment="1">
      <alignment horizontal="center"/>
    </xf>
    <xf numFmtId="0" fontId="15" fillId="4" borderId="11" xfId="2" applyNumberFormat="1" applyFont="1" applyFill="1" applyBorder="1" applyAlignment="1">
      <alignment horizontal="center"/>
    </xf>
    <xf numFmtId="10" fontId="15" fillId="4" borderId="10" xfId="3" applyNumberFormat="1" applyFont="1" applyFill="1" applyBorder="1" applyAlignment="1">
      <alignment horizontal="center"/>
    </xf>
    <xf numFmtId="9" fontId="42" fillId="30" borderId="68" xfId="3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indent="1"/>
    </xf>
    <xf numFmtId="9" fontId="14" fillId="2" borderId="0" xfId="3" applyFont="1" applyFill="1" applyAlignment="1">
      <alignment horizontal="center"/>
    </xf>
    <xf numFmtId="4" fontId="14" fillId="33" borderId="0" xfId="1" applyNumberFormat="1" applyFont="1" applyFill="1" applyAlignment="1">
      <alignment horizontal="center"/>
    </xf>
    <xf numFmtId="17" fontId="14" fillId="2" borderId="0" xfId="0" applyNumberFormat="1" applyFont="1" applyFill="1"/>
    <xf numFmtId="177" fontId="14" fillId="2" borderId="0" xfId="0" applyNumberFormat="1" applyFont="1" applyFill="1" applyAlignment="1">
      <alignment horizontal="center"/>
    </xf>
    <xf numFmtId="164" fontId="3" fillId="2" borderId="0" xfId="2" applyNumberFormat="1" applyFont="1" applyFill="1" applyAlignment="1">
      <alignment horizontal="center"/>
    </xf>
    <xf numFmtId="9" fontId="60" fillId="0" borderId="42" xfId="3" applyNumberFormat="1" applyFont="1" applyFill="1" applyBorder="1" applyAlignment="1">
      <alignment horizontal="center"/>
    </xf>
    <xf numFmtId="0" fontId="56" fillId="4" borderId="0" xfId="0" applyFont="1" applyFill="1" applyAlignment="1">
      <alignment horizontal="center"/>
    </xf>
    <xf numFmtId="166" fontId="56" fillId="4" borderId="0" xfId="0" applyNumberFormat="1" applyFont="1" applyFill="1" applyAlignment="1">
      <alignment horizontal="center"/>
    </xf>
    <xf numFmtId="9" fontId="14" fillId="2" borderId="0" xfId="3" applyFont="1" applyFill="1"/>
    <xf numFmtId="0" fontId="53" fillId="2" borderId="0" xfId="0" applyFont="1" applyFill="1" applyAlignment="1">
      <alignment horizontal="left" wrapText="1"/>
    </xf>
    <xf numFmtId="0" fontId="70" fillId="0" borderId="1" xfId="0" applyFont="1" applyBorder="1" applyAlignment="1">
      <alignment horizontal="left" wrapText="1"/>
    </xf>
    <xf numFmtId="3" fontId="55" fillId="34" borderId="9" xfId="1" applyNumberFormat="1" applyFont="1" applyFill="1" applyBorder="1" applyAlignment="1">
      <alignment horizontal="center" vertical="center"/>
    </xf>
    <xf numFmtId="3" fontId="55" fillId="34" borderId="11" xfId="1" applyNumberFormat="1" applyFont="1" applyFill="1" applyBorder="1" applyAlignment="1">
      <alignment horizontal="center" vertical="center"/>
    </xf>
    <xf numFmtId="3" fontId="55" fillId="34" borderId="10" xfId="1" applyNumberFormat="1" applyFont="1" applyFill="1" applyBorder="1" applyAlignment="1">
      <alignment horizontal="center" vertical="center"/>
    </xf>
    <xf numFmtId="3" fontId="15" fillId="34" borderId="9" xfId="1" applyNumberFormat="1" applyFont="1" applyFill="1" applyBorder="1" applyAlignment="1">
      <alignment horizontal="center" vertical="center"/>
    </xf>
    <xf numFmtId="3" fontId="15" fillId="34" borderId="11" xfId="1" applyNumberFormat="1" applyFont="1" applyFill="1" applyBorder="1" applyAlignment="1">
      <alignment horizontal="center" vertical="center"/>
    </xf>
    <xf numFmtId="3" fontId="15" fillId="34" borderId="10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60" fillId="0" borderId="1" xfId="0" applyFont="1" applyBorder="1" applyAlignment="1">
      <alignment wrapText="1"/>
    </xf>
    <xf numFmtId="0" fontId="44" fillId="2" borderId="0" xfId="47" applyFont="1" applyFill="1" applyAlignment="1">
      <alignment horizontal="center" vertical="center"/>
    </xf>
    <xf numFmtId="0" fontId="5" fillId="4" borderId="0" xfId="1" applyFont="1" applyFill="1" applyAlignment="1">
      <alignment horizontal="center"/>
    </xf>
    <xf numFmtId="0" fontId="60" fillId="0" borderId="11" xfId="0" applyFont="1" applyBorder="1" applyAlignment="1">
      <alignment horizontal="left" wrapText="1"/>
    </xf>
    <xf numFmtId="0" fontId="60" fillId="0" borderId="11" xfId="0" applyFont="1" applyBorder="1" applyAlignment="1">
      <alignment horizontal="left"/>
    </xf>
    <xf numFmtId="10" fontId="42" fillId="30" borderId="0" xfId="3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3" fillId="2" borderId="0" xfId="1" applyAlignment="1">
      <alignment horizontal="left"/>
    </xf>
    <xf numFmtId="0" fontId="3" fillId="2" borderId="0" xfId="1" applyAlignment="1">
      <alignment horizontal="left" wrapText="1"/>
    </xf>
    <xf numFmtId="0" fontId="1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 vertical="top" wrapText="1"/>
    </xf>
    <xf numFmtId="0" fontId="16" fillId="31" borderId="0" xfId="1" applyFont="1" applyFill="1" applyAlignment="1">
      <alignment horizontal="center"/>
    </xf>
    <xf numFmtId="0" fontId="2" fillId="2" borderId="0" xfId="1" applyFont="1" applyAlignment="1">
      <alignment horizontal="center" wrapText="1"/>
    </xf>
    <xf numFmtId="0" fontId="2" fillId="2" borderId="0" xfId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3" fontId="55" fillId="34" borderId="64" xfId="1" applyNumberFormat="1" applyFont="1" applyFill="1" applyBorder="1" applyAlignment="1">
      <alignment horizontal="center" vertical="center"/>
    </xf>
    <xf numFmtId="3" fontId="55" fillId="34" borderId="65" xfId="1" applyNumberFormat="1" applyFont="1" applyFill="1" applyBorder="1" applyAlignment="1">
      <alignment horizontal="center" vertical="center"/>
    </xf>
    <xf numFmtId="3" fontId="55" fillId="34" borderId="41" xfId="1" applyNumberFormat="1" applyFont="1" applyFill="1" applyBorder="1" applyAlignment="1">
      <alignment horizontal="center" vertical="center"/>
    </xf>
    <xf numFmtId="0" fontId="15" fillId="4" borderId="4" xfId="1" applyFont="1" applyFill="1" applyBorder="1" applyAlignment="1">
      <alignment horizontal="left" vertical="center"/>
    </xf>
    <xf numFmtId="0" fontId="15" fillId="4" borderId="57" xfId="1" applyFont="1" applyFill="1" applyBorder="1" applyAlignment="1">
      <alignment horizontal="left" vertical="center"/>
    </xf>
    <xf numFmtId="0" fontId="67" fillId="2" borderId="0" xfId="0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left" vertical="top" wrapText="1"/>
    </xf>
    <xf numFmtId="0" fontId="60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42" fillId="2" borderId="0" xfId="0" applyFont="1" applyFill="1" applyBorder="1" applyAlignment="1">
      <alignment horizontal="left" vertical="center" wrapText="1"/>
    </xf>
    <xf numFmtId="0" fontId="42" fillId="2" borderId="0" xfId="0" applyFont="1" applyFill="1" applyAlignment="1">
      <alignment horizontal="center" wrapText="1"/>
    </xf>
    <xf numFmtId="0" fontId="0" fillId="0" borderId="1" xfId="0" applyFont="1" applyBorder="1" applyAlignment="1">
      <alignment horizontal="left" wrapText="1"/>
    </xf>
  </cellXfs>
  <cellStyles count="114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order" xfId="25"/>
    <cellStyle name="Buena 2" xfId="26"/>
    <cellStyle name="Cálculo 2" xfId="27"/>
    <cellStyle name="Celda de comprobación 2" xfId="28"/>
    <cellStyle name="Celda vinculada 2" xfId="29"/>
    <cellStyle name="CELESTE" xfId="30"/>
    <cellStyle name="Comma_Data Proyecto Antamina" xfId="31"/>
    <cellStyle name="CUADRO - Style1" xfId="107"/>
    <cellStyle name="CUERPO - Style2" xfId="108"/>
    <cellStyle name="Diseño" xfId="4"/>
    <cellStyle name="Diseño 12" xfId="104"/>
    <cellStyle name="Diseño 2" xfId="77"/>
    <cellStyle name="Diseño 3" xfId="76"/>
    <cellStyle name="Diseño 4" xfId="78"/>
    <cellStyle name="Diseño_053-BC" xfId="79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40"/>
    <cellStyle name="Euro 2" xfId="41"/>
    <cellStyle name="Euro 3" xfId="66"/>
    <cellStyle name="Euro 4" xfId="80"/>
    <cellStyle name="Incorrecto 2" xfId="42"/>
    <cellStyle name="Millares" xfId="2" builtinId="3"/>
    <cellStyle name="Millares 2" xfId="6"/>
    <cellStyle name="Millares 2 2" xfId="67"/>
    <cellStyle name="Millares 3" xfId="43"/>
    <cellStyle name="Millares 3 2" xfId="68"/>
    <cellStyle name="Millares 4" xfId="65"/>
    <cellStyle name="Millares 5" xfId="106"/>
    <cellStyle name="Millares 6" xfId="112"/>
    <cellStyle name="Neutral 2" xfId="44"/>
    <cellStyle name="No-definido" xfId="45"/>
    <cellStyle name="Normal" xfId="0" builtinId="0"/>
    <cellStyle name="Normal 2" xfId="46"/>
    <cellStyle name="Normal 2 2" xfId="47"/>
    <cellStyle name="Normal 2 2 2" xfId="69"/>
    <cellStyle name="Normal 2 2 3" xfId="82"/>
    <cellStyle name="Normal 2 3" xfId="83"/>
    <cellStyle name="Normal 2 4" xfId="84"/>
    <cellStyle name="Normal 2 5" xfId="81"/>
    <cellStyle name="Normal 3" xfId="48"/>
    <cellStyle name="Normal 3 2" xfId="70"/>
    <cellStyle name="Normal 3 2 2" xfId="86"/>
    <cellStyle name="Normal 3 3" xfId="87"/>
    <cellStyle name="Normal 3 4" xfId="88"/>
    <cellStyle name="Normal 3 5" xfId="85"/>
    <cellStyle name="Normal 4" xfId="49"/>
    <cellStyle name="Normal 4 2" xfId="89"/>
    <cellStyle name="Normal 5" xfId="50"/>
    <cellStyle name="Normal 5 2" xfId="91"/>
    <cellStyle name="Normal 5 3" xfId="90"/>
    <cellStyle name="Normal 6" xfId="5"/>
    <cellStyle name="Normal 6 2" xfId="92"/>
    <cellStyle name="Normal 7" xfId="51"/>
    <cellStyle name="Normal 7 2" xfId="93"/>
    <cellStyle name="Normal 8" xfId="105"/>
    <cellStyle name="Normal 9" xfId="113"/>
    <cellStyle name="NOTAS - Style3" xfId="109"/>
    <cellStyle name="Notas 2" xfId="52"/>
    <cellStyle name="Notas 2 2" xfId="95"/>
    <cellStyle name="Notas 2 3" xfId="96"/>
    <cellStyle name="Notas 2 4" xfId="97"/>
    <cellStyle name="Notas 2 5" xfId="94"/>
    <cellStyle name="Notas 2_Terminos archivo_MODELO_2013(6ene)" xfId="98"/>
    <cellStyle name="Notas 3" xfId="71"/>
    <cellStyle name="Notas 3 2" xfId="99"/>
    <cellStyle name="Notas 4" xfId="100"/>
    <cellStyle name="Notas 5" xfId="101"/>
    <cellStyle name="Notas 6" xfId="102"/>
    <cellStyle name="Notas 7" xfId="103"/>
    <cellStyle name="Porcentaje" xfId="3" builtinId="5"/>
    <cellStyle name="Porcentaje 2" xfId="53"/>
    <cellStyle name="Porcentaje 2 2" xfId="72"/>
    <cellStyle name="Porcentaje 3" xfId="54"/>
    <cellStyle name="Porcentaje 4" xfId="55"/>
    <cellStyle name="Porcentual 2" xfId="56"/>
    <cellStyle name="Porcentual 2 2" xfId="73"/>
    <cellStyle name="Porcentual 3" xfId="74"/>
    <cellStyle name="Porcentual 3 2" xfId="75"/>
    <cellStyle name="RECUAD - Style4" xfId="110"/>
    <cellStyle name="Salida 2" xfId="57"/>
    <cellStyle name="Texto de advertencia 2" xfId="58"/>
    <cellStyle name="Texto explicativo 2" xfId="59"/>
    <cellStyle name="TEXTO NORMAL" xfId="1"/>
    <cellStyle name="TITULO - Style5" xfId="111"/>
    <cellStyle name="Título 1 2" xfId="60"/>
    <cellStyle name="Título 2 2" xfId="61"/>
    <cellStyle name="Título 3 2" xfId="62"/>
    <cellStyle name="Título 4" xfId="63"/>
    <cellStyle name="Total 2" xfId="64"/>
  </cellStyles>
  <dxfs count="5">
    <dxf>
      <font>
        <color rgb="FF0070C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167447"/>
      <color rgb="FFB6DA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82152</xdr:colOff>
      <xdr:row>34</xdr:row>
      <xdr:rowOff>142874</xdr:rowOff>
    </xdr:from>
    <xdr:to>
      <xdr:col>7</xdr:col>
      <xdr:colOff>943524</xdr:colOff>
      <xdr:row>47</xdr:row>
      <xdr:rowOff>19049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2027" y="6655593"/>
          <a:ext cx="4939263" cy="2352675"/>
        </a:xfrm>
        <a:prstGeom prst="rect">
          <a:avLst/>
        </a:prstGeom>
      </xdr:spPr>
    </xdr:pic>
    <xdr:clientData/>
  </xdr:twoCellAnchor>
  <xdr:twoCellAnchor editAs="oneCell">
    <xdr:from>
      <xdr:col>0</xdr:col>
      <xdr:colOff>446942</xdr:colOff>
      <xdr:row>81</xdr:row>
      <xdr:rowOff>68188</xdr:rowOff>
    </xdr:from>
    <xdr:to>
      <xdr:col>8</xdr:col>
      <xdr:colOff>725182</xdr:colOff>
      <xdr:row>94</xdr:row>
      <xdr:rowOff>5379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2" y="15527996"/>
          <a:ext cx="8227952" cy="2413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1325220</xdr:colOff>
      <xdr:row>33</xdr:row>
      <xdr:rowOff>82117</xdr:rowOff>
    </xdr:from>
    <xdr:to>
      <xdr:col>11</xdr:col>
      <xdr:colOff>132524</xdr:colOff>
      <xdr:row>47</xdr:row>
      <xdr:rowOff>1200096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220" y="5126226"/>
          <a:ext cx="5855804" cy="32051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1076326</xdr:colOff>
      <xdr:row>34</xdr:row>
      <xdr:rowOff>125260</xdr:rowOff>
    </xdr:from>
    <xdr:to>
      <xdr:col>7</xdr:col>
      <xdr:colOff>238126</xdr:colOff>
      <xdr:row>43</xdr:row>
      <xdr:rowOff>18356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1" y="6126010"/>
          <a:ext cx="5734050" cy="2874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37</xdr:row>
      <xdr:rowOff>66675</xdr:rowOff>
    </xdr:from>
    <xdr:to>
      <xdr:col>6</xdr:col>
      <xdr:colOff>514350</xdr:colOff>
      <xdr:row>55</xdr:row>
      <xdr:rowOff>11074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6391275"/>
          <a:ext cx="5705475" cy="2859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2"/>
  <sheetViews>
    <sheetView zoomScale="145" zoomScaleNormal="145" workbookViewId="0"/>
  </sheetViews>
  <sheetFormatPr baseColWidth="10" defaultColWidth="11.5703125" defaultRowHeight="12.75"/>
  <cols>
    <col min="1" max="1" width="14.140625" style="418" customWidth="1"/>
    <col min="2" max="9" width="11.140625" style="418" customWidth="1"/>
    <col min="10" max="16384" width="11.5703125" style="399"/>
  </cols>
  <sheetData>
    <row r="1" spans="1:9">
      <c r="A1" s="249" t="s">
        <v>661</v>
      </c>
    </row>
    <row r="2" spans="1:9" ht="15.75">
      <c r="A2" s="638" t="s">
        <v>253</v>
      </c>
      <c r="B2" s="638"/>
      <c r="C2" s="638"/>
      <c r="D2" s="638"/>
      <c r="E2" s="638"/>
      <c r="F2" s="638"/>
      <c r="G2" s="638"/>
      <c r="H2" s="638"/>
      <c r="I2" s="638"/>
    </row>
    <row r="3" spans="1:9" ht="13.5" thickBot="1"/>
    <row r="4" spans="1:9">
      <c r="A4" s="461" t="s">
        <v>311</v>
      </c>
      <c r="B4" s="461" t="s">
        <v>218</v>
      </c>
      <c r="C4" s="461" t="s">
        <v>219</v>
      </c>
      <c r="D4" s="461" t="s">
        <v>220</v>
      </c>
      <c r="E4" s="461" t="s">
        <v>221</v>
      </c>
      <c r="F4" s="461" t="s">
        <v>222</v>
      </c>
      <c r="G4" s="461" t="s">
        <v>223</v>
      </c>
      <c r="H4" s="461" t="s">
        <v>224</v>
      </c>
      <c r="I4" s="461" t="s">
        <v>225</v>
      </c>
    </row>
    <row r="5" spans="1:9" ht="13.5" thickBot="1">
      <c r="A5" s="462"/>
      <c r="B5" s="462" t="s">
        <v>226</v>
      </c>
      <c r="C5" s="462" t="s">
        <v>227</v>
      </c>
      <c r="D5" s="462" t="s">
        <v>226</v>
      </c>
      <c r="E5" s="462" t="s">
        <v>228</v>
      </c>
      <c r="F5" s="462" t="s">
        <v>226</v>
      </c>
      <c r="G5" s="462" t="s">
        <v>226</v>
      </c>
      <c r="H5" s="462" t="s">
        <v>226</v>
      </c>
      <c r="I5" s="462" t="s">
        <v>226</v>
      </c>
    </row>
    <row r="6" spans="1:9">
      <c r="A6" s="356">
        <v>2008</v>
      </c>
      <c r="B6" s="463">
        <v>1267866.580079</v>
      </c>
      <c r="C6" s="463">
        <v>179870495.37399676</v>
      </c>
      <c r="D6" s="463">
        <v>1602597.0080210001</v>
      </c>
      <c r="E6" s="463">
        <v>3685931.4598570857</v>
      </c>
      <c r="F6" s="463">
        <v>345109.27027199999</v>
      </c>
      <c r="G6" s="463">
        <v>5243278.2475079317</v>
      </c>
      <c r="H6" s="463">
        <v>39037.065934999999</v>
      </c>
      <c r="I6" s="463">
        <v>16000</v>
      </c>
    </row>
    <row r="7" spans="1:9">
      <c r="A7" s="356">
        <v>2009</v>
      </c>
      <c r="B7" s="463">
        <v>1276249.2028350001</v>
      </c>
      <c r="C7" s="463">
        <v>183994714.39928088</v>
      </c>
      <c r="D7" s="463">
        <v>1512931.0674319996</v>
      </c>
      <c r="E7" s="463">
        <v>3922708.8843694869</v>
      </c>
      <c r="F7" s="463">
        <v>302459.11290999997</v>
      </c>
      <c r="G7" s="463">
        <v>4418768.325600001</v>
      </c>
      <c r="H7" s="463">
        <v>37502.627191</v>
      </c>
      <c r="I7" s="463">
        <v>12000</v>
      </c>
    </row>
    <row r="8" spans="1:9">
      <c r="A8" s="356">
        <v>2010</v>
      </c>
      <c r="B8" s="463">
        <v>1247184.0293920003</v>
      </c>
      <c r="C8" s="463">
        <v>164084409.31560928</v>
      </c>
      <c r="D8" s="463">
        <v>1470449.7064990001</v>
      </c>
      <c r="E8" s="463">
        <v>3640465.9170745406</v>
      </c>
      <c r="F8" s="463">
        <v>261989.60579399994</v>
      </c>
      <c r="G8" s="463">
        <v>6042644.2223000005</v>
      </c>
      <c r="H8" s="463">
        <v>33847.813441999999</v>
      </c>
      <c r="I8" s="463">
        <v>17000</v>
      </c>
    </row>
    <row r="9" spans="1:9">
      <c r="A9" s="356">
        <v>2011</v>
      </c>
      <c r="B9" s="463">
        <v>1235345.0680179999</v>
      </c>
      <c r="C9" s="463">
        <v>166186737.65759215</v>
      </c>
      <c r="D9" s="463">
        <v>1256382.6002110001</v>
      </c>
      <c r="E9" s="463">
        <v>3418862.5427760012</v>
      </c>
      <c r="F9" s="463">
        <v>230199.08238500002</v>
      </c>
      <c r="G9" s="463">
        <v>7010937.8915999997</v>
      </c>
      <c r="H9" s="463">
        <v>28881.790966</v>
      </c>
      <c r="I9" s="463">
        <v>19000</v>
      </c>
    </row>
    <row r="10" spans="1:9">
      <c r="A10" s="356">
        <v>2012</v>
      </c>
      <c r="B10" s="463">
        <v>1298761.3646879999</v>
      </c>
      <c r="C10" s="463">
        <v>161544686.25159043</v>
      </c>
      <c r="D10" s="463">
        <v>1281282.4314850001</v>
      </c>
      <c r="E10" s="463">
        <v>3480857.3450930165</v>
      </c>
      <c r="F10" s="463">
        <v>249236.15747600002</v>
      </c>
      <c r="G10" s="463">
        <v>6684539.3917999994</v>
      </c>
      <c r="H10" s="463">
        <v>26104.854507000004</v>
      </c>
      <c r="I10" s="463">
        <v>17000</v>
      </c>
    </row>
    <row r="11" spans="1:9">
      <c r="A11" s="356">
        <v>2013</v>
      </c>
      <c r="B11" s="463">
        <v>1375640.694202</v>
      </c>
      <c r="C11" s="463">
        <v>156257425.44059473</v>
      </c>
      <c r="D11" s="463">
        <v>1351273.4971160002</v>
      </c>
      <c r="E11" s="463">
        <v>3674282.9679788533</v>
      </c>
      <c r="F11" s="463">
        <v>266472.33039199992</v>
      </c>
      <c r="G11" s="463">
        <v>6680658.79</v>
      </c>
      <c r="H11" s="463">
        <v>23667.787452</v>
      </c>
      <c r="I11" s="463">
        <v>18000</v>
      </c>
    </row>
    <row r="12" spans="1:9">
      <c r="A12" s="356">
        <v>2014</v>
      </c>
      <c r="B12" s="463">
        <v>1377642.4148150005</v>
      </c>
      <c r="C12" s="463">
        <v>140097028.09351492</v>
      </c>
      <c r="D12" s="463">
        <v>1315475.3454159996</v>
      </c>
      <c r="E12" s="463">
        <v>3768147.1783280014</v>
      </c>
      <c r="F12" s="463">
        <v>277294.48258999997</v>
      </c>
      <c r="G12" s="463">
        <v>7192591.9308000002</v>
      </c>
      <c r="H12" s="463">
        <v>23105.261868000001</v>
      </c>
      <c r="I12" s="463">
        <v>17017.692465</v>
      </c>
    </row>
    <row r="13" spans="1:9">
      <c r="A13" s="356">
        <v>2015</v>
      </c>
      <c r="B13" s="463">
        <v>1700814.0358259997</v>
      </c>
      <c r="C13" s="463">
        <v>146822906.53713998</v>
      </c>
      <c r="D13" s="463">
        <v>1421513.070201</v>
      </c>
      <c r="E13" s="463">
        <v>4101567.7170699998</v>
      </c>
      <c r="F13" s="463">
        <v>315784.01908399991</v>
      </c>
      <c r="G13" s="463">
        <v>7320806.8476999998</v>
      </c>
      <c r="H13" s="463">
        <v>19510.729779000001</v>
      </c>
      <c r="I13" s="463">
        <v>20153.237616000002</v>
      </c>
    </row>
    <row r="14" spans="1:9">
      <c r="A14" s="356">
        <v>2016</v>
      </c>
      <c r="B14" s="463">
        <v>2353858.5579219996</v>
      </c>
      <c r="C14" s="463">
        <v>153005602.97612339</v>
      </c>
      <c r="D14" s="463">
        <v>1336835.1692190007</v>
      </c>
      <c r="E14" s="463">
        <v>4374355.6040669987</v>
      </c>
      <c r="F14" s="463">
        <v>314174.41007200006</v>
      </c>
      <c r="G14" s="463">
        <v>7663123.9877000004</v>
      </c>
      <c r="H14" s="463">
        <v>18789.004762</v>
      </c>
      <c r="I14" s="463">
        <v>25756.505005000006</v>
      </c>
    </row>
    <row r="15" spans="1:9">
      <c r="A15" s="354" t="s">
        <v>620</v>
      </c>
      <c r="B15" s="464">
        <f>B35</f>
        <v>2220162.8078319998</v>
      </c>
      <c r="C15" s="464">
        <f t="shared" ref="C15:I15" si="0">C35</f>
        <v>137948640.85758424</v>
      </c>
      <c r="D15" s="464">
        <f t="shared" si="0"/>
        <v>1346403.678596</v>
      </c>
      <c r="E15" s="464">
        <f t="shared" si="0"/>
        <v>3932972.2189709987</v>
      </c>
      <c r="F15" s="464">
        <f t="shared" si="0"/>
        <v>280401.07412399992</v>
      </c>
      <c r="G15" s="464">
        <f t="shared" si="0"/>
        <v>7954055.6483100001</v>
      </c>
      <c r="H15" s="464">
        <f t="shared" si="0"/>
        <v>16484.266066</v>
      </c>
      <c r="I15" s="464">
        <f t="shared" si="0"/>
        <v>25535.751606999998</v>
      </c>
    </row>
    <row r="16" spans="1:9">
      <c r="A16" s="465" t="s">
        <v>229</v>
      </c>
      <c r="B16" s="59">
        <v>196316.651889</v>
      </c>
      <c r="C16" s="59">
        <v>12212458.241344353</v>
      </c>
      <c r="D16" s="59">
        <v>113954.61106499999</v>
      </c>
      <c r="E16" s="59">
        <v>331338.1466930001</v>
      </c>
      <c r="F16" s="59">
        <v>24885.816983000004</v>
      </c>
      <c r="G16" s="59">
        <v>741372.93660000002</v>
      </c>
      <c r="H16" s="59">
        <v>1404.1405</v>
      </c>
      <c r="I16" s="59">
        <v>1915.415931</v>
      </c>
    </row>
    <row r="17" spans="1:9">
      <c r="A17" s="466" t="s">
        <v>230</v>
      </c>
      <c r="B17" s="467">
        <v>178282.56701500004</v>
      </c>
      <c r="C17" s="467">
        <v>11689752.484098431</v>
      </c>
      <c r="D17" s="467">
        <v>108751.95035000001</v>
      </c>
      <c r="E17" s="467">
        <v>325924.92677100009</v>
      </c>
      <c r="F17" s="467">
        <v>21539.061728000004</v>
      </c>
      <c r="G17" s="467">
        <v>667313.26199999999</v>
      </c>
      <c r="H17" s="467">
        <v>1253.1715999999999</v>
      </c>
      <c r="I17" s="467">
        <v>1990.7484420000001</v>
      </c>
    </row>
    <row r="18" spans="1:9">
      <c r="A18" s="466" t="s">
        <v>231</v>
      </c>
      <c r="B18" s="467">
        <v>189426.07332799994</v>
      </c>
      <c r="C18" s="467">
        <v>11712044.860551592</v>
      </c>
      <c r="D18" s="467">
        <v>109873.14109599995</v>
      </c>
      <c r="E18" s="467">
        <v>359314.89863300009</v>
      </c>
      <c r="F18" s="467">
        <v>25908.486015999999</v>
      </c>
      <c r="G18" s="467">
        <v>833368.85219999996</v>
      </c>
      <c r="H18" s="467">
        <v>1359.9458</v>
      </c>
      <c r="I18" s="467">
        <v>1790.679394</v>
      </c>
    </row>
    <row r="19" spans="1:9">
      <c r="A19" s="466" t="s">
        <v>232</v>
      </c>
      <c r="B19" s="467">
        <v>190903.39100100007</v>
      </c>
      <c r="C19" s="467">
        <v>11852924.326251913</v>
      </c>
      <c r="D19" s="467">
        <v>122987.90404200007</v>
      </c>
      <c r="E19" s="467">
        <v>361456.80864799995</v>
      </c>
      <c r="F19" s="467">
        <v>26452.052766999997</v>
      </c>
      <c r="G19" s="467">
        <v>718226.83940000006</v>
      </c>
      <c r="H19" s="467">
        <v>1532.0994000000001</v>
      </c>
      <c r="I19" s="467">
        <v>1729.808792</v>
      </c>
    </row>
    <row r="20" spans="1:9">
      <c r="A20" s="466" t="s">
        <v>233</v>
      </c>
      <c r="B20" s="467">
        <v>210332.573714</v>
      </c>
      <c r="C20" s="467">
        <v>12562471.591414457</v>
      </c>
      <c r="D20" s="467">
        <v>126465.37685100002</v>
      </c>
      <c r="E20" s="467">
        <v>371324.56977900001</v>
      </c>
      <c r="F20" s="467">
        <v>25180.456025999996</v>
      </c>
      <c r="G20" s="467">
        <v>816711.3898</v>
      </c>
      <c r="H20" s="467">
        <v>1560.5543459999999</v>
      </c>
      <c r="I20" s="467">
        <v>2295.9396660000002</v>
      </c>
    </row>
    <row r="21" spans="1:9">
      <c r="A21" s="466" t="s">
        <v>234</v>
      </c>
      <c r="B21" s="467">
        <v>209836.82933300006</v>
      </c>
      <c r="C21" s="467">
        <v>12558541.292011576</v>
      </c>
      <c r="D21" s="467">
        <v>125576.324345</v>
      </c>
      <c r="E21" s="467">
        <v>400132.5142529998</v>
      </c>
      <c r="F21" s="467">
        <v>27389.445660000001</v>
      </c>
      <c r="G21" s="467">
        <v>805555.78200000001</v>
      </c>
      <c r="H21" s="467">
        <v>1701.06</v>
      </c>
      <c r="I21" s="467">
        <v>3019.9521629999999</v>
      </c>
    </row>
    <row r="22" spans="1:9">
      <c r="A22" s="466" t="s">
        <v>235</v>
      </c>
      <c r="B22" s="467">
        <v>205998.474154</v>
      </c>
      <c r="C22" s="467">
        <v>12816882.971258283</v>
      </c>
      <c r="D22" s="467">
        <v>114136.05824999999</v>
      </c>
      <c r="E22" s="467">
        <v>366591.43856300006</v>
      </c>
      <c r="F22" s="467">
        <v>24990.962024</v>
      </c>
      <c r="G22" s="467">
        <v>748306.78185700008</v>
      </c>
      <c r="H22" s="467">
        <v>1781.9712</v>
      </c>
      <c r="I22" s="467">
        <v>2978.6943089999995</v>
      </c>
    </row>
    <row r="23" spans="1:9">
      <c r="A23" s="466" t="s">
        <v>236</v>
      </c>
      <c r="B23" s="467">
        <v>209193.18006099993</v>
      </c>
      <c r="C23" s="467">
        <v>13536417.876253132</v>
      </c>
      <c r="D23" s="467">
        <v>124282.15642500001</v>
      </c>
      <c r="E23" s="467">
        <v>367007.4083079999</v>
      </c>
      <c r="F23" s="467">
        <v>25308.376388000001</v>
      </c>
      <c r="G23" s="467">
        <v>727842.26456000004</v>
      </c>
      <c r="H23" s="467">
        <v>1726.1769100000001</v>
      </c>
      <c r="I23" s="467">
        <v>2551.6085979999998</v>
      </c>
    </row>
    <row r="24" spans="1:9">
      <c r="A24" s="466" t="s">
        <v>190</v>
      </c>
      <c r="B24" s="467">
        <v>209233.916899</v>
      </c>
      <c r="C24" s="467">
        <v>13126094.789715191</v>
      </c>
      <c r="D24" s="467">
        <v>135442.94984900006</v>
      </c>
      <c r="E24" s="467">
        <v>361913.63248400018</v>
      </c>
      <c r="F24" s="467">
        <v>26024.275939000003</v>
      </c>
      <c r="G24" s="467">
        <v>717837.49586399994</v>
      </c>
      <c r="H24" s="467">
        <v>1335.8715999999999</v>
      </c>
      <c r="I24" s="467">
        <v>2620.0271900000007</v>
      </c>
    </row>
    <row r="25" spans="1:9">
      <c r="A25" s="466" t="s">
        <v>574</v>
      </c>
      <c r="B25" s="467">
        <v>214310.69381900001</v>
      </c>
      <c r="C25" s="467">
        <v>13275214.93135586</v>
      </c>
      <c r="D25" s="467">
        <v>126531.14784500003</v>
      </c>
      <c r="E25" s="467">
        <v>347946.03337300016</v>
      </c>
      <c r="F25" s="467">
        <v>25656.744403999997</v>
      </c>
      <c r="G25" s="467">
        <v>276267.15599599999</v>
      </c>
      <c r="H25" s="467">
        <v>1470.66041</v>
      </c>
      <c r="I25" s="467">
        <v>2327.7296920000003</v>
      </c>
    </row>
    <row r="26" spans="1:9" ht="13.5" thickBot="1">
      <c r="A26" s="468" t="s">
        <v>618</v>
      </c>
      <c r="B26" s="469">
        <f t="shared" ref="B26:I26" si="1">B30</f>
        <v>206328.45662900005</v>
      </c>
      <c r="C26" s="469">
        <f t="shared" si="1"/>
        <v>12605837.425400116</v>
      </c>
      <c r="D26" s="469">
        <f t="shared" si="1"/>
        <v>138402.05848799998</v>
      </c>
      <c r="E26" s="469">
        <f t="shared" si="1"/>
        <v>340021.8414819999</v>
      </c>
      <c r="F26" s="469">
        <f t="shared" si="1"/>
        <v>27065.396207000005</v>
      </c>
      <c r="G26" s="469">
        <f t="shared" si="1"/>
        <v>901252.88803399995</v>
      </c>
      <c r="H26" s="469">
        <f t="shared" si="1"/>
        <v>1358.6143</v>
      </c>
      <c r="I26" s="469">
        <f t="shared" si="1"/>
        <v>2315.14743</v>
      </c>
    </row>
    <row r="27" spans="1:9">
      <c r="A27" s="470"/>
      <c r="B27" s="467"/>
      <c r="C27" s="467"/>
      <c r="D27" s="467"/>
      <c r="E27" s="467"/>
      <c r="F27" s="467"/>
      <c r="G27" s="467"/>
      <c r="H27" s="467"/>
      <c r="I27" s="467"/>
    </row>
    <row r="28" spans="1:9">
      <c r="A28" s="247" t="s">
        <v>621</v>
      </c>
      <c r="D28" s="463"/>
    </row>
    <row r="29" spans="1:9">
      <c r="A29" s="471" t="s">
        <v>622</v>
      </c>
      <c r="B29" s="273">
        <v>198854.56889899998</v>
      </c>
      <c r="C29" s="273">
        <v>12773191.63482642</v>
      </c>
      <c r="D29" s="273">
        <v>126706.85102400003</v>
      </c>
      <c r="E29" s="273">
        <v>354026.5929220001</v>
      </c>
      <c r="F29" s="273">
        <v>25623.572531999998</v>
      </c>
      <c r="G29" s="273">
        <v>697108.44960000005</v>
      </c>
      <c r="H29" s="273">
        <v>1555.9928</v>
      </c>
      <c r="I29" s="273">
        <v>2007.981241</v>
      </c>
    </row>
    <row r="30" spans="1:9">
      <c r="A30" s="471" t="s">
        <v>623</v>
      </c>
      <c r="B30" s="273">
        <v>206328.45662900005</v>
      </c>
      <c r="C30" s="273">
        <v>12605837.425400116</v>
      </c>
      <c r="D30" s="273">
        <v>138402.05848799998</v>
      </c>
      <c r="E30" s="273">
        <v>340021.8414819999</v>
      </c>
      <c r="F30" s="273">
        <v>27065.396207000005</v>
      </c>
      <c r="G30" s="273">
        <v>901252.88803399995</v>
      </c>
      <c r="H30" s="273">
        <v>1358.6143</v>
      </c>
      <c r="I30" s="273">
        <v>2315.14743</v>
      </c>
    </row>
    <row r="31" spans="1:9" ht="12" customHeight="1" thickBot="1">
      <c r="A31" s="472" t="s">
        <v>238</v>
      </c>
      <c r="B31" s="473">
        <f t="shared" ref="B31:I31" si="2">B30/B29-1</f>
        <v>3.7584692025839805E-2</v>
      </c>
      <c r="C31" s="473">
        <f t="shared" si="2"/>
        <v>-1.3101988462304814E-2</v>
      </c>
      <c r="D31" s="473">
        <f t="shared" si="2"/>
        <v>9.2301303121997025E-2</v>
      </c>
      <c r="E31" s="473">
        <f t="shared" si="2"/>
        <v>-3.95584730638745E-2</v>
      </c>
      <c r="F31" s="473">
        <f t="shared" si="2"/>
        <v>5.6269424304491E-2</v>
      </c>
      <c r="G31" s="473">
        <f t="shared" si="2"/>
        <v>0.29284459046671674</v>
      </c>
      <c r="H31" s="473">
        <f t="shared" si="2"/>
        <v>-0.12685052270164743</v>
      </c>
      <c r="I31" s="473">
        <f t="shared" si="2"/>
        <v>0.15297263875185774</v>
      </c>
    </row>
    <row r="32" spans="1:9" ht="12" customHeight="1">
      <c r="B32" s="463"/>
      <c r="C32" s="463"/>
      <c r="D32" s="463"/>
      <c r="E32" s="463"/>
      <c r="F32" s="463"/>
      <c r="G32" s="463"/>
      <c r="H32" s="463"/>
      <c r="I32" s="463"/>
    </row>
    <row r="33" spans="1:11" s="474" customFormat="1" ht="12" customHeight="1">
      <c r="A33" s="474" t="s">
        <v>624</v>
      </c>
      <c r="K33" s="399"/>
    </row>
    <row r="34" spans="1:11" ht="12" customHeight="1">
      <c r="A34" s="471" t="s">
        <v>625</v>
      </c>
      <c r="B34" s="273">
        <v>2142586.8130199998</v>
      </c>
      <c r="C34" s="273">
        <v>139988147.16659197</v>
      </c>
      <c r="D34" s="273">
        <v>1216596.4401089996</v>
      </c>
      <c r="E34" s="273">
        <v>4014314.529933</v>
      </c>
      <c r="F34" s="273">
        <v>288032.52223700006</v>
      </c>
      <c r="G34" s="273">
        <v>7079859.7459000004</v>
      </c>
      <c r="H34" s="273">
        <v>17109.549784999999</v>
      </c>
      <c r="I34" s="273">
        <v>23507.834165</v>
      </c>
    </row>
    <row r="35" spans="1:11" ht="12" customHeight="1">
      <c r="A35" s="471" t="s">
        <v>626</v>
      </c>
      <c r="B35" s="273">
        <v>2220162.8078319998</v>
      </c>
      <c r="C35" s="273">
        <v>137948640.85758424</v>
      </c>
      <c r="D35" s="273">
        <v>1346403.678596</v>
      </c>
      <c r="E35" s="273">
        <v>3932972.2189709987</v>
      </c>
      <c r="F35" s="273">
        <v>280401.07412399992</v>
      </c>
      <c r="G35" s="273">
        <v>7954055.6483100001</v>
      </c>
      <c r="H35" s="273">
        <v>16484.266066</v>
      </c>
      <c r="I35" s="273">
        <v>25535.751606999998</v>
      </c>
    </row>
    <row r="36" spans="1:11" ht="12" customHeight="1" thickBot="1">
      <c r="A36" s="472" t="s">
        <v>238</v>
      </c>
      <c r="B36" s="473">
        <f t="shared" ref="B36:I36" si="3">B35/B34-1</f>
        <v>3.6206698529361203E-2</v>
      </c>
      <c r="C36" s="473">
        <f t="shared" si="3"/>
        <v>-1.4569135675327138E-2</v>
      </c>
      <c r="D36" s="473">
        <f t="shared" si="3"/>
        <v>0.10669703955024756</v>
      </c>
      <c r="E36" s="473">
        <f t="shared" si="3"/>
        <v>-2.0263063682595672E-2</v>
      </c>
      <c r="F36" s="473">
        <f t="shared" si="3"/>
        <v>-2.6495091782450908E-2</v>
      </c>
      <c r="G36" s="473">
        <f t="shared" si="3"/>
        <v>0.12347644357167575</v>
      </c>
      <c r="H36" s="473">
        <f t="shared" si="3"/>
        <v>-3.6545889684846511E-2</v>
      </c>
      <c r="I36" s="473">
        <f t="shared" si="3"/>
        <v>8.6265600980769852E-2</v>
      </c>
    </row>
    <row r="38" spans="1:11" ht="12" customHeight="1">
      <c r="A38" s="474" t="s">
        <v>237</v>
      </c>
      <c r="B38" s="474"/>
      <c r="C38" s="474"/>
      <c r="D38" s="474"/>
      <c r="E38" s="474"/>
      <c r="F38" s="474"/>
      <c r="G38" s="474"/>
      <c r="H38" s="474"/>
      <c r="I38" s="474"/>
    </row>
    <row r="39" spans="1:11" ht="12" customHeight="1">
      <c r="A39" s="471" t="s">
        <v>575</v>
      </c>
      <c r="B39" s="463">
        <f>B25</f>
        <v>214310.69381900001</v>
      </c>
      <c r="C39" s="463">
        <f t="shared" ref="C39:I39" si="4">C25</f>
        <v>13275214.93135586</v>
      </c>
      <c r="D39" s="463">
        <f t="shared" si="4"/>
        <v>126531.14784500003</v>
      </c>
      <c r="E39" s="463">
        <f t="shared" si="4"/>
        <v>347946.03337300016</v>
      </c>
      <c r="F39" s="463">
        <f t="shared" si="4"/>
        <v>25656.744403999997</v>
      </c>
      <c r="G39" s="463">
        <f t="shared" si="4"/>
        <v>276267.15599599999</v>
      </c>
      <c r="H39" s="463">
        <f t="shared" si="4"/>
        <v>1470.66041</v>
      </c>
      <c r="I39" s="463">
        <f t="shared" si="4"/>
        <v>2327.7296920000003</v>
      </c>
      <c r="J39" s="60"/>
    </row>
    <row r="40" spans="1:11" ht="12" customHeight="1">
      <c r="A40" s="471" t="s">
        <v>623</v>
      </c>
      <c r="B40" s="463">
        <f t="shared" ref="B40:I40" si="5">B30</f>
        <v>206328.45662900005</v>
      </c>
      <c r="C40" s="463">
        <f t="shared" si="5"/>
        <v>12605837.425400116</v>
      </c>
      <c r="D40" s="463">
        <f t="shared" si="5"/>
        <v>138402.05848799998</v>
      </c>
      <c r="E40" s="463">
        <f t="shared" si="5"/>
        <v>340021.8414819999</v>
      </c>
      <c r="F40" s="463">
        <f t="shared" si="5"/>
        <v>27065.396207000005</v>
      </c>
      <c r="G40" s="463">
        <f t="shared" si="5"/>
        <v>901252.88803399995</v>
      </c>
      <c r="H40" s="463">
        <f t="shared" si="5"/>
        <v>1358.6143</v>
      </c>
      <c r="I40" s="463">
        <f t="shared" si="5"/>
        <v>2315.14743</v>
      </c>
      <c r="J40" s="60"/>
    </row>
    <row r="41" spans="1:11" ht="12" customHeight="1">
      <c r="A41" s="475" t="s">
        <v>238</v>
      </c>
      <c r="B41" s="476">
        <f t="shared" ref="B41:I41" si="6">B40/B39-1</f>
        <v>-3.7246098399277727E-2</v>
      </c>
      <c r="C41" s="476">
        <f t="shared" si="6"/>
        <v>-5.0423101201524378E-2</v>
      </c>
      <c r="D41" s="476">
        <f t="shared" si="6"/>
        <v>9.3818090210813221E-2</v>
      </c>
      <c r="E41" s="476">
        <f t="shared" si="6"/>
        <v>-2.2774198096707332E-2</v>
      </c>
      <c r="F41" s="476">
        <f t="shared" si="6"/>
        <v>5.4903762567022785E-2</v>
      </c>
      <c r="G41" s="476">
        <f t="shared" si="6"/>
        <v>2.262251297244501</v>
      </c>
      <c r="H41" s="476">
        <f t="shared" si="6"/>
        <v>-7.618761560325138E-2</v>
      </c>
      <c r="I41" s="476">
        <f t="shared" si="6"/>
        <v>-5.405379345910899E-3</v>
      </c>
      <c r="J41" s="60"/>
    </row>
    <row r="42" spans="1:11" ht="26.25" customHeight="1">
      <c r="A42" s="639" t="s">
        <v>189</v>
      </c>
      <c r="B42" s="639"/>
      <c r="C42" s="639"/>
      <c r="D42" s="639"/>
      <c r="E42" s="639"/>
      <c r="F42" s="639"/>
      <c r="G42" s="639"/>
      <c r="H42" s="639"/>
      <c r="I42" s="639"/>
    </row>
  </sheetData>
  <mergeCells count="2">
    <mergeCell ref="A2:I2"/>
    <mergeCell ref="A42:I4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0"/>
  <sheetViews>
    <sheetView topLeftCell="A25" zoomScale="115" zoomScaleNormal="115" workbookViewId="0">
      <selection activeCell="I36" sqref="I36"/>
    </sheetView>
  </sheetViews>
  <sheetFormatPr baseColWidth="10" defaultColWidth="28.7109375" defaultRowHeight="12"/>
  <cols>
    <col min="1" max="1" width="28.7109375" style="155"/>
    <col min="2" max="13" width="7.7109375" style="155" customWidth="1"/>
    <col min="14" max="15" width="7.7109375" style="156" customWidth="1"/>
    <col min="16" max="16384" width="28.7109375" style="156"/>
  </cols>
  <sheetData>
    <row r="1" spans="1:15" ht="15">
      <c r="A1" s="255" t="s">
        <v>322</v>
      </c>
    </row>
    <row r="2" spans="1:15" ht="15.75">
      <c r="A2" s="143" t="s">
        <v>323</v>
      </c>
    </row>
    <row r="4" spans="1:15">
      <c r="A4" s="506" t="s">
        <v>324</v>
      </c>
      <c r="B4" s="507">
        <v>2008</v>
      </c>
      <c r="C4" s="507">
        <v>2009</v>
      </c>
      <c r="D4" s="507">
        <v>2010</v>
      </c>
      <c r="E4" s="507">
        <v>2011</v>
      </c>
      <c r="F4" s="507">
        <v>2012</v>
      </c>
      <c r="G4" s="507">
        <v>2013</v>
      </c>
      <c r="H4" s="507">
        <v>2014</v>
      </c>
      <c r="I4" s="507">
        <v>2015</v>
      </c>
      <c r="J4" s="507">
        <v>2016</v>
      </c>
      <c r="K4" s="507">
        <v>2016</v>
      </c>
      <c r="L4" s="507">
        <v>2017</v>
      </c>
      <c r="M4" s="507" t="s">
        <v>312</v>
      </c>
      <c r="N4" s="507" t="s">
        <v>325</v>
      </c>
    </row>
    <row r="5" spans="1:15" s="28" customFormat="1">
      <c r="A5" s="508"/>
      <c r="B5" s="509"/>
      <c r="C5" s="509"/>
      <c r="D5" s="509"/>
      <c r="E5" s="509"/>
      <c r="F5" s="509"/>
      <c r="G5" s="509"/>
      <c r="H5" s="509"/>
      <c r="I5" s="509"/>
      <c r="J5" s="509"/>
      <c r="K5" s="658" t="s">
        <v>613</v>
      </c>
      <c r="L5" s="658"/>
      <c r="M5" s="509"/>
      <c r="N5" s="509"/>
    </row>
    <row r="6" spans="1:15" s="159" customFormat="1">
      <c r="A6" s="182"/>
      <c r="B6" s="183"/>
      <c r="C6" s="183"/>
      <c r="D6" s="183"/>
      <c r="E6" s="183"/>
      <c r="F6" s="183"/>
      <c r="G6" s="183"/>
      <c r="H6" s="183"/>
      <c r="K6" s="510"/>
      <c r="L6" s="160"/>
      <c r="M6" s="183"/>
      <c r="N6" s="183"/>
    </row>
    <row r="7" spans="1:15" s="159" customFormat="1" ht="12.75" thickBot="1">
      <c r="A7" s="184"/>
      <c r="B7" s="183"/>
      <c r="C7" s="183"/>
      <c r="D7" s="183"/>
      <c r="E7" s="183"/>
      <c r="F7" s="183"/>
      <c r="G7" s="183"/>
      <c r="H7" s="183"/>
      <c r="K7" s="185"/>
      <c r="L7" s="186"/>
      <c r="M7" s="183"/>
      <c r="N7" s="183"/>
    </row>
    <row r="8" spans="1:15">
      <c r="H8" s="187"/>
      <c r="K8" s="188"/>
      <c r="L8" s="189"/>
      <c r="M8" s="190"/>
      <c r="N8" s="191"/>
    </row>
    <row r="9" spans="1:15">
      <c r="A9" s="192" t="s">
        <v>326</v>
      </c>
      <c r="B9" s="193">
        <v>18100.9679482994</v>
      </c>
      <c r="C9" s="193">
        <v>16481.813528277929</v>
      </c>
      <c r="D9" s="193">
        <v>21902.831565768924</v>
      </c>
      <c r="E9" s="193">
        <v>27525.674834212732</v>
      </c>
      <c r="F9" s="193">
        <v>27466.673086776646</v>
      </c>
      <c r="G9" s="193">
        <v>23789.445416193055</v>
      </c>
      <c r="H9" s="193">
        <v>20545.413928408008</v>
      </c>
      <c r="I9" s="194">
        <v>18950.140019839255</v>
      </c>
      <c r="J9" s="195">
        <v>21776.636298768291</v>
      </c>
      <c r="K9" s="196">
        <v>17471.809800435261</v>
      </c>
      <c r="L9" s="197">
        <v>21902.327062310134</v>
      </c>
      <c r="M9" s="198">
        <f>L9/K9-1</f>
        <v>0.25358090046083825</v>
      </c>
      <c r="N9" s="199">
        <f>L9/$L$24</f>
        <v>0.60295806323510104</v>
      </c>
    </row>
    <row r="10" spans="1:15">
      <c r="A10" s="192" t="s">
        <v>327</v>
      </c>
      <c r="B10" s="193">
        <v>175.89179999999999</v>
      </c>
      <c r="C10" s="193">
        <v>148.02010000000001</v>
      </c>
      <c r="D10" s="193">
        <v>251.68170000000003</v>
      </c>
      <c r="E10" s="193">
        <v>491.9676</v>
      </c>
      <c r="F10" s="193">
        <v>722.2650000000001</v>
      </c>
      <c r="G10" s="193">
        <v>721.94380000000012</v>
      </c>
      <c r="H10" s="193">
        <v>663.60569999999996</v>
      </c>
      <c r="I10" s="194">
        <v>698.46230000000003</v>
      </c>
      <c r="J10" s="195">
        <v>640.32760000000007</v>
      </c>
      <c r="K10" s="196">
        <v>524.51890000000003</v>
      </c>
      <c r="L10" s="197">
        <v>478.10179999999997</v>
      </c>
      <c r="M10" s="198">
        <f t="shared" ref="M10:M21" si="0">L10/K10-1</f>
        <v>-8.8494618592390162E-2</v>
      </c>
      <c r="N10" s="199">
        <f t="shared" ref="N10:N21" si="1">L10/$L$24</f>
        <v>1.3161858762180767E-2</v>
      </c>
    </row>
    <row r="11" spans="1:15">
      <c r="A11" s="192" t="s">
        <v>328</v>
      </c>
      <c r="B11" s="193">
        <v>908.78440000000012</v>
      </c>
      <c r="C11" s="193">
        <v>570.93029999999999</v>
      </c>
      <c r="D11" s="193">
        <v>949.29350000000011</v>
      </c>
      <c r="E11" s="193">
        <v>1129.5879</v>
      </c>
      <c r="F11" s="193">
        <v>1301.0628000000002</v>
      </c>
      <c r="G11" s="193">
        <v>1320.0777</v>
      </c>
      <c r="H11" s="193">
        <v>1148.5262999999998</v>
      </c>
      <c r="I11" s="194">
        <v>1080.6344000000001</v>
      </c>
      <c r="J11" s="195">
        <v>1084.1491999999998</v>
      </c>
      <c r="K11" s="196">
        <v>888.01700000000005</v>
      </c>
      <c r="L11" s="197">
        <v>1043.6031</v>
      </c>
      <c r="M11" s="198">
        <f t="shared" si="0"/>
        <v>0.17520621789898172</v>
      </c>
      <c r="N11" s="199">
        <f t="shared" si="1"/>
        <v>2.8729773880738399E-2</v>
      </c>
    </row>
    <row r="12" spans="1:15">
      <c r="A12" s="192" t="s">
        <v>329</v>
      </c>
      <c r="B12" s="193">
        <v>327.77690000000001</v>
      </c>
      <c r="C12" s="193">
        <v>368.9264</v>
      </c>
      <c r="D12" s="193">
        <v>393.05259999999987</v>
      </c>
      <c r="E12" s="193">
        <v>475.91149999999999</v>
      </c>
      <c r="F12" s="193">
        <v>545.32429999999999</v>
      </c>
      <c r="G12" s="193">
        <v>544.48760000000016</v>
      </c>
      <c r="H12" s="193">
        <v>581.29720000000009</v>
      </c>
      <c r="I12" s="194">
        <v>533.19579999999996</v>
      </c>
      <c r="J12" s="195">
        <v>445.02069999999998</v>
      </c>
      <c r="K12" s="196">
        <v>375.17090000000002</v>
      </c>
      <c r="L12" s="197">
        <v>407.3075</v>
      </c>
      <c r="M12" s="198">
        <f t="shared" si="0"/>
        <v>8.5658562537766159E-2</v>
      </c>
      <c r="N12" s="199">
        <f t="shared" si="1"/>
        <v>1.1212933705283987E-2</v>
      </c>
      <c r="O12" s="200">
        <f>SUM(N9:N12)</f>
        <v>0.65606262958330419</v>
      </c>
    </row>
    <row r="13" spans="1:15">
      <c r="A13" s="201" t="s">
        <v>330</v>
      </c>
      <c r="B13" s="202">
        <v>2681.4368000245331</v>
      </c>
      <c r="C13" s="202">
        <v>1920.8202588002309</v>
      </c>
      <c r="D13" s="202">
        <v>3088.1233844173048</v>
      </c>
      <c r="E13" s="202">
        <v>4567.8024539648541</v>
      </c>
      <c r="F13" s="202">
        <v>4995.5372719897332</v>
      </c>
      <c r="G13" s="202">
        <v>5270.9630859503377</v>
      </c>
      <c r="H13" s="202">
        <v>4562.2725959757954</v>
      </c>
      <c r="I13" s="203">
        <v>2302.3120197518469</v>
      </c>
      <c r="J13" s="204">
        <v>2212.7446898617918</v>
      </c>
      <c r="K13" s="205">
        <v>1627.1287920141217</v>
      </c>
      <c r="L13" s="206">
        <v>2600.3242678722718</v>
      </c>
      <c r="M13" s="166">
        <f t="shared" si="0"/>
        <v>0.59810598929510173</v>
      </c>
      <c r="N13" s="207">
        <f t="shared" si="1"/>
        <v>7.1585383593213731E-2</v>
      </c>
      <c r="O13" s="12">
        <f>100%-O12</f>
        <v>0.34393737041669581</v>
      </c>
    </row>
    <row r="14" spans="1:15">
      <c r="A14" s="201" t="s">
        <v>331</v>
      </c>
      <c r="B14" s="202">
        <v>1797.3858471823089</v>
      </c>
      <c r="C14" s="202">
        <v>1683.2136660010215</v>
      </c>
      <c r="D14" s="202">
        <v>1884.2183061226253</v>
      </c>
      <c r="E14" s="202">
        <v>2113.5156486492629</v>
      </c>
      <c r="F14" s="202">
        <v>2311.7126019672733</v>
      </c>
      <c r="G14" s="202">
        <v>1706.6950634617754</v>
      </c>
      <c r="H14" s="202">
        <v>1730.5254660543083</v>
      </c>
      <c r="I14" s="203">
        <v>1456.9481829951926</v>
      </c>
      <c r="J14" s="204">
        <v>1269.0252173274621</v>
      </c>
      <c r="K14" s="205">
        <v>1144.8548225151128</v>
      </c>
      <c r="L14" s="206">
        <v>1753.151179554186</v>
      </c>
      <c r="M14" s="166">
        <f t="shared" si="0"/>
        <v>0.53133056268454792</v>
      </c>
      <c r="N14" s="207">
        <f t="shared" si="1"/>
        <v>4.8263211337089322E-2</v>
      </c>
    </row>
    <row r="15" spans="1:15">
      <c r="A15" s="201" t="s">
        <v>332</v>
      </c>
      <c r="B15" s="202">
        <v>685.93448714902649</v>
      </c>
      <c r="C15" s="202">
        <v>634.36531445369326</v>
      </c>
      <c r="D15" s="202">
        <v>975.09790797619473</v>
      </c>
      <c r="E15" s="202">
        <v>1689.3502871966998</v>
      </c>
      <c r="F15" s="202">
        <v>1094.8051389253683</v>
      </c>
      <c r="G15" s="202">
        <v>785.88057815767991</v>
      </c>
      <c r="H15" s="202">
        <v>847.43103959854761</v>
      </c>
      <c r="I15" s="203">
        <v>722.75179937486246</v>
      </c>
      <c r="J15" s="204">
        <v>878.49733521216012</v>
      </c>
      <c r="K15" s="205">
        <v>650.1403182962888</v>
      </c>
      <c r="L15" s="206">
        <v>599.87339153928019</v>
      </c>
      <c r="M15" s="166">
        <f t="shared" si="0"/>
        <v>-7.7317042709694639E-2</v>
      </c>
      <c r="N15" s="207">
        <f t="shared" si="1"/>
        <v>1.651415839603693E-2</v>
      </c>
    </row>
    <row r="16" spans="1:15">
      <c r="A16" s="201" t="s">
        <v>333</v>
      </c>
      <c r="B16" s="202">
        <v>1912.6476</v>
      </c>
      <c r="C16" s="202">
        <v>1827.6067999999998</v>
      </c>
      <c r="D16" s="202">
        <v>2202.5515999999998</v>
      </c>
      <c r="E16" s="202">
        <v>2835.5270999999998</v>
      </c>
      <c r="F16" s="202">
        <v>3082.7011000000002</v>
      </c>
      <c r="G16" s="202">
        <v>3444.3696</v>
      </c>
      <c r="H16" s="202">
        <v>4231.3062</v>
      </c>
      <c r="I16" s="203">
        <v>4408.6431000000002</v>
      </c>
      <c r="J16" s="204">
        <v>4701.7740000000003</v>
      </c>
      <c r="K16" s="205">
        <v>3560.7729000000004</v>
      </c>
      <c r="L16" s="206">
        <v>3956.2670000000003</v>
      </c>
      <c r="M16" s="166">
        <f t="shared" si="0"/>
        <v>0.11106973432649969</v>
      </c>
      <c r="N16" s="207">
        <f t="shared" si="1"/>
        <v>0.10891368214776984</v>
      </c>
    </row>
    <row r="17" spans="1:14">
      <c r="A17" s="201" t="s">
        <v>334</v>
      </c>
      <c r="B17" s="202">
        <v>621.93760000000009</v>
      </c>
      <c r="C17" s="202">
        <v>517.92150000000004</v>
      </c>
      <c r="D17" s="202">
        <v>643.65350000000001</v>
      </c>
      <c r="E17" s="202">
        <v>1049.4242000000002</v>
      </c>
      <c r="F17" s="202">
        <v>1016.9302</v>
      </c>
      <c r="G17" s="202">
        <v>1030.2617</v>
      </c>
      <c r="H17" s="202">
        <v>1155.346</v>
      </c>
      <c r="I17" s="203">
        <v>932.5921000000003</v>
      </c>
      <c r="J17" s="204">
        <v>908.68899999999996</v>
      </c>
      <c r="K17" s="205">
        <v>723.66739999999993</v>
      </c>
      <c r="L17" s="206">
        <v>892.98440000000016</v>
      </c>
      <c r="M17" s="166">
        <f t="shared" si="0"/>
        <v>0.2339707440185923</v>
      </c>
      <c r="N17" s="207">
        <f t="shared" si="1"/>
        <v>2.4583330474034479E-2</v>
      </c>
    </row>
    <row r="18" spans="1:14">
      <c r="A18" s="208" t="s">
        <v>335</v>
      </c>
      <c r="B18" s="158">
        <v>2025.8468000000005</v>
      </c>
      <c r="C18" s="158">
        <v>1495.3791999999999</v>
      </c>
      <c r="D18" s="158">
        <v>1560.8283999999999</v>
      </c>
      <c r="E18" s="158">
        <v>1989.8615</v>
      </c>
      <c r="F18" s="158">
        <v>2177.0586000000003</v>
      </c>
      <c r="G18" s="158">
        <v>1927.9707999999998</v>
      </c>
      <c r="H18" s="158">
        <v>1800.1976000000002</v>
      </c>
      <c r="I18" s="203">
        <v>1331.18</v>
      </c>
      <c r="J18" s="204">
        <v>1196.0629999999999</v>
      </c>
      <c r="K18" s="205">
        <v>997.62669999999991</v>
      </c>
      <c r="L18" s="206">
        <v>1049.3632</v>
      </c>
      <c r="M18" s="166">
        <f t="shared" si="0"/>
        <v>5.1859578337267953E-2</v>
      </c>
      <c r="N18" s="207">
        <f t="shared" si="1"/>
        <v>2.8888346014656396E-2</v>
      </c>
    </row>
    <row r="19" spans="1:14">
      <c r="A19" s="208" t="s">
        <v>336</v>
      </c>
      <c r="B19" s="158">
        <v>427.76830000000001</v>
      </c>
      <c r="C19" s="158">
        <v>335.83899999999994</v>
      </c>
      <c r="D19" s="158">
        <v>359.17520000000002</v>
      </c>
      <c r="E19" s="158">
        <v>401.69369999999998</v>
      </c>
      <c r="F19" s="158">
        <v>438.08229999999998</v>
      </c>
      <c r="G19" s="158">
        <v>427.33410000000003</v>
      </c>
      <c r="H19" s="158">
        <v>416.25689999999997</v>
      </c>
      <c r="I19" s="203">
        <v>352.98030000000006</v>
      </c>
      <c r="J19" s="204">
        <v>322.05640000000005</v>
      </c>
      <c r="K19" s="205">
        <v>261.51310000000007</v>
      </c>
      <c r="L19" s="206">
        <v>283.75189999999998</v>
      </c>
      <c r="M19" s="166">
        <f t="shared" si="0"/>
        <v>8.5038952159566472E-2</v>
      </c>
      <c r="N19" s="207">
        <f t="shared" si="1"/>
        <v>7.8115213774565184E-3</v>
      </c>
    </row>
    <row r="20" spans="1:14">
      <c r="A20" s="208" t="s">
        <v>337</v>
      </c>
      <c r="B20" s="158">
        <v>1040.7969000000001</v>
      </c>
      <c r="C20" s="158">
        <v>837.80100000000004</v>
      </c>
      <c r="D20" s="158">
        <v>1228.2731999999999</v>
      </c>
      <c r="E20" s="158">
        <v>1654.8217</v>
      </c>
      <c r="F20" s="158">
        <v>1636.3205999999998</v>
      </c>
      <c r="G20" s="158">
        <v>1510.0326</v>
      </c>
      <c r="H20" s="158">
        <v>1514.9664</v>
      </c>
      <c r="I20" s="203">
        <v>1405.9457</v>
      </c>
      <c r="J20" s="204">
        <v>1341.5205000000001</v>
      </c>
      <c r="K20" s="205">
        <v>1113.5102999999999</v>
      </c>
      <c r="L20" s="206">
        <v>1131.2644</v>
      </c>
      <c r="M20" s="166">
        <f t="shared" si="0"/>
        <v>1.5944262033319445E-2</v>
      </c>
      <c r="N20" s="207">
        <f t="shared" si="1"/>
        <v>3.114303743571593E-2</v>
      </c>
    </row>
    <row r="21" spans="1:14">
      <c r="A21" s="201" t="s">
        <v>21</v>
      </c>
      <c r="B21" s="202">
        <v>311.30424654000001</v>
      </c>
      <c r="C21" s="202">
        <v>247.88257134000003</v>
      </c>
      <c r="D21" s="202">
        <v>364.29995030999999</v>
      </c>
      <c r="E21" s="202">
        <v>450.82314214999997</v>
      </c>
      <c r="F21" s="202">
        <v>622.13367848000007</v>
      </c>
      <c r="G21" s="202">
        <v>381.17453501</v>
      </c>
      <c r="H21" s="202">
        <v>335.53756860000004</v>
      </c>
      <c r="I21" s="203">
        <v>238.56881154000001</v>
      </c>
      <c r="J21" s="204">
        <v>243.27676936000003</v>
      </c>
      <c r="K21" s="209">
        <v>196.21946697999999</v>
      </c>
      <c r="L21" s="210">
        <v>226.47417622</v>
      </c>
      <c r="M21" s="166">
        <f t="shared" si="0"/>
        <v>0.15418811245208297</v>
      </c>
      <c r="N21" s="207">
        <f t="shared" si="1"/>
        <v>6.2346996407227047E-3</v>
      </c>
    </row>
    <row r="22" spans="1:14" ht="12.75" thickBot="1">
      <c r="A22" s="201"/>
      <c r="B22" s="202"/>
      <c r="C22" s="202"/>
      <c r="D22" s="202"/>
      <c r="E22" s="202"/>
      <c r="F22" s="202"/>
      <c r="G22" s="202"/>
      <c r="H22" s="202"/>
      <c r="J22" s="164"/>
      <c r="K22" s="164"/>
      <c r="L22" s="211"/>
      <c r="M22" s="212"/>
      <c r="N22" s="213"/>
    </row>
    <row r="23" spans="1:14">
      <c r="A23" s="201"/>
      <c r="B23" s="157"/>
      <c r="C23" s="157"/>
      <c r="D23" s="157"/>
      <c r="E23" s="157"/>
      <c r="F23" s="157"/>
      <c r="G23" s="157"/>
      <c r="H23" s="157"/>
      <c r="L23" s="157"/>
      <c r="M23" s="157"/>
      <c r="N23" s="12"/>
    </row>
    <row r="24" spans="1:14">
      <c r="A24" s="214" t="s">
        <v>338</v>
      </c>
      <c r="B24" s="215">
        <f>SUM(B9:B23)</f>
        <v>31018.47962919527</v>
      </c>
      <c r="C24" s="215">
        <f t="shared" ref="C24:G24" si="2">SUM(C9:C23)</f>
        <v>27070.51963887288</v>
      </c>
      <c r="D24" s="215">
        <f t="shared" si="2"/>
        <v>35803.08081459505</v>
      </c>
      <c r="E24" s="215">
        <f t="shared" si="2"/>
        <v>46375.961566173552</v>
      </c>
      <c r="F24" s="215">
        <f t="shared" si="2"/>
        <v>47410.606678139018</v>
      </c>
      <c r="G24" s="215">
        <f t="shared" si="2"/>
        <v>42860.636578772857</v>
      </c>
      <c r="H24" s="215">
        <f t="shared" ref="H24:K24" si="3">SUM(H9:H21)</f>
        <v>39532.682898636653</v>
      </c>
      <c r="I24" s="215">
        <f t="shared" si="3"/>
        <v>34414.354533501151</v>
      </c>
      <c r="J24" s="215">
        <f t="shared" si="3"/>
        <v>37019.780710529711</v>
      </c>
      <c r="K24" s="215">
        <f t="shared" si="3"/>
        <v>29534.950400240785</v>
      </c>
      <c r="L24" s="215">
        <f>SUM(L9:L21)</f>
        <v>36324.793377495873</v>
      </c>
      <c r="M24" s="216">
        <f>L24/K24-1</f>
        <v>0.22989180226284489</v>
      </c>
      <c r="N24" s="216">
        <v>1</v>
      </c>
    </row>
    <row r="25" spans="1:14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219"/>
    </row>
    <row r="26" spans="1:14">
      <c r="A26" s="214" t="s">
        <v>339</v>
      </c>
      <c r="B26" s="215">
        <f>SUM(B9:B12)</f>
        <v>19513.421048299402</v>
      </c>
      <c r="C26" s="215">
        <f t="shared" ref="C26:J26" si="4">SUM(C9:C12)</f>
        <v>17569.690328277931</v>
      </c>
      <c r="D26" s="215">
        <f t="shared" si="4"/>
        <v>23496.859365768923</v>
      </c>
      <c r="E26" s="215">
        <f t="shared" si="4"/>
        <v>29623.141834212729</v>
      </c>
      <c r="F26" s="215">
        <f t="shared" si="4"/>
        <v>30035.325186776645</v>
      </c>
      <c r="G26" s="215">
        <f t="shared" si="4"/>
        <v>26375.954516193058</v>
      </c>
      <c r="H26" s="215">
        <f t="shared" si="4"/>
        <v>22938.843128408011</v>
      </c>
      <c r="I26" s="215">
        <f t="shared" si="4"/>
        <v>21262.432519839254</v>
      </c>
      <c r="J26" s="215">
        <f t="shared" si="4"/>
        <v>23946.133798768293</v>
      </c>
      <c r="K26" s="215">
        <f>SUM(K9:K12)</f>
        <v>19259.516600435261</v>
      </c>
      <c r="L26" s="215">
        <f>SUM(L9:L12)</f>
        <v>23831.339462310134</v>
      </c>
      <c r="M26" s="216">
        <f>L26/K26-1</f>
        <v>0.23737993827797066</v>
      </c>
      <c r="N26" s="216">
        <f>SUM(N9:N12)</f>
        <v>0.65606262958330419</v>
      </c>
    </row>
    <row r="30" spans="1:14" s="220" customFormat="1"/>
    <row r="32" spans="1:14">
      <c r="A32" s="659" t="s">
        <v>340</v>
      </c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</row>
    <row r="34" spans="4:16" s="156" customFormat="1">
      <c r="D34" s="157"/>
      <c r="E34" s="157"/>
      <c r="F34" s="157"/>
      <c r="G34" s="157"/>
      <c r="H34" s="157"/>
      <c r="I34" s="157"/>
      <c r="J34" s="157"/>
      <c r="K34" s="157"/>
      <c r="L34" s="103"/>
      <c r="M34" s="103"/>
      <c r="N34" s="101"/>
      <c r="O34" s="221"/>
      <c r="P34" s="221"/>
    </row>
    <row r="35" spans="4:16" s="156" customFormat="1">
      <c r="D35" s="155"/>
      <c r="E35" s="155"/>
      <c r="F35" s="155"/>
      <c r="G35" s="155"/>
      <c r="H35" s="155"/>
      <c r="I35" s="155"/>
      <c r="J35" s="155"/>
      <c r="K35" s="155"/>
      <c r="L35" s="103"/>
      <c r="M35" s="103"/>
      <c r="N35" s="101"/>
      <c r="O35" s="221"/>
      <c r="P35" s="221"/>
    </row>
    <row r="36" spans="4:16" s="156" customFormat="1">
      <c r="D36" s="155"/>
      <c r="E36" s="155"/>
      <c r="F36" s="155"/>
      <c r="G36" s="157"/>
      <c r="H36" s="157"/>
      <c r="I36" s="157"/>
      <c r="J36" s="157"/>
      <c r="K36" s="157"/>
      <c r="L36" s="103"/>
      <c r="M36" s="103"/>
      <c r="N36" s="101"/>
      <c r="O36" s="221"/>
      <c r="P36" s="221"/>
    </row>
    <row r="37" spans="4:16" s="156" customFormat="1">
      <c r="D37" s="155"/>
      <c r="E37" s="155"/>
      <c r="F37" s="155"/>
      <c r="G37" s="155"/>
      <c r="H37" s="155"/>
      <c r="I37" s="155"/>
      <c r="J37" s="155"/>
      <c r="K37" s="155"/>
      <c r="L37" s="103"/>
      <c r="M37" s="103"/>
      <c r="N37" s="101"/>
      <c r="O37" s="221"/>
      <c r="P37" s="221"/>
    </row>
    <row r="38" spans="4:16" s="156" customFormat="1">
      <c r="D38" s="157"/>
      <c r="E38" s="157"/>
      <c r="F38" s="157"/>
      <c r="G38" s="157"/>
      <c r="H38" s="157"/>
      <c r="I38" s="157"/>
      <c r="J38" s="157"/>
      <c r="K38" s="157"/>
      <c r="L38" s="103"/>
      <c r="M38" s="103"/>
      <c r="N38" s="101"/>
      <c r="O38" s="221"/>
      <c r="P38" s="221"/>
    </row>
    <row r="39" spans="4:16" s="156" customFormat="1">
      <c r="D39" s="157"/>
      <c r="E39" s="157"/>
      <c r="F39" s="157"/>
      <c r="G39" s="157"/>
      <c r="H39" s="157"/>
      <c r="I39" s="157"/>
      <c r="J39" s="157"/>
      <c r="K39" s="157"/>
      <c r="L39" s="103"/>
      <c r="M39" s="103"/>
      <c r="N39" s="101"/>
      <c r="O39" s="221"/>
      <c r="P39" s="221"/>
    </row>
    <row r="40" spans="4:16" s="156" customFormat="1">
      <c r="D40" s="155"/>
      <c r="E40" s="155"/>
      <c r="F40" s="155"/>
      <c r="G40" s="157"/>
      <c r="H40" s="157"/>
      <c r="I40" s="155"/>
      <c r="J40" s="155"/>
      <c r="K40" s="155"/>
      <c r="L40" s="103"/>
      <c r="M40" s="103"/>
      <c r="N40" s="101"/>
      <c r="O40" s="221"/>
      <c r="P40" s="221"/>
    </row>
    <row r="41" spans="4:16" s="156" customFormat="1">
      <c r="D41" s="157"/>
      <c r="E41" s="157"/>
      <c r="F41" s="157"/>
      <c r="G41" s="157"/>
      <c r="H41" s="157"/>
      <c r="I41" s="157"/>
      <c r="J41" s="157"/>
      <c r="K41" s="157"/>
      <c r="L41" s="103"/>
      <c r="M41" s="103"/>
      <c r="N41" s="101"/>
      <c r="O41" s="221"/>
      <c r="P41" s="221"/>
    </row>
    <row r="42" spans="4:16" s="156" customFormat="1">
      <c r="D42" s="155"/>
      <c r="E42" s="155"/>
      <c r="F42" s="155"/>
      <c r="G42" s="157"/>
      <c r="H42" s="157"/>
      <c r="I42" s="157"/>
      <c r="J42" s="157"/>
      <c r="K42" s="155"/>
      <c r="L42" s="103"/>
      <c r="M42" s="103"/>
      <c r="N42" s="101"/>
      <c r="O42" s="221"/>
      <c r="P42" s="221"/>
    </row>
    <row r="43" spans="4:16" s="156" customFormat="1">
      <c r="D43" s="157"/>
      <c r="E43" s="157"/>
      <c r="F43" s="157"/>
      <c r="G43" s="157"/>
      <c r="H43" s="157"/>
      <c r="I43" s="157"/>
      <c r="J43" s="157"/>
      <c r="K43" s="157"/>
      <c r="L43" s="103"/>
      <c r="M43" s="103"/>
      <c r="N43" s="101"/>
      <c r="O43" s="221"/>
      <c r="P43" s="221"/>
    </row>
    <row r="44" spans="4:16" s="156" customFormat="1">
      <c r="D44" s="155"/>
      <c r="E44" s="155"/>
      <c r="F44" s="155"/>
      <c r="G44" s="155"/>
      <c r="H44" s="155"/>
      <c r="I44" s="155"/>
      <c r="J44" s="155"/>
      <c r="K44" s="155"/>
      <c r="L44" s="103"/>
      <c r="M44" s="103"/>
      <c r="N44" s="101"/>
      <c r="O44" s="221"/>
      <c r="P44" s="221"/>
    </row>
    <row r="45" spans="4:16" s="156" customFormat="1">
      <c r="D45" s="157"/>
      <c r="E45" s="155"/>
      <c r="F45" s="157"/>
      <c r="G45" s="157"/>
      <c r="H45" s="157"/>
      <c r="I45" s="157"/>
      <c r="J45" s="157"/>
      <c r="K45" s="157"/>
      <c r="L45" s="103"/>
      <c r="M45" s="103"/>
      <c r="N45" s="101"/>
      <c r="O45" s="221"/>
      <c r="P45" s="221"/>
    </row>
    <row r="46" spans="4:16" s="156" customFormat="1">
      <c r="D46" s="155"/>
      <c r="E46" s="155"/>
      <c r="F46" s="155"/>
      <c r="G46" s="155"/>
      <c r="H46" s="155"/>
      <c r="I46" s="155"/>
      <c r="J46" s="155"/>
      <c r="K46" s="155"/>
      <c r="L46" s="103"/>
      <c r="M46" s="103"/>
      <c r="N46" s="101"/>
      <c r="O46" s="221"/>
      <c r="P46" s="221"/>
    </row>
    <row r="47" spans="4:16" s="156" customFormat="1">
      <c r="D47" s="155"/>
      <c r="E47" s="155"/>
      <c r="F47" s="155"/>
      <c r="G47" s="155"/>
      <c r="H47" s="155"/>
      <c r="I47" s="155"/>
      <c r="J47" s="155"/>
      <c r="K47" s="155"/>
      <c r="L47" s="103"/>
      <c r="M47" s="103"/>
      <c r="N47" s="101"/>
    </row>
    <row r="48" spans="4:16" s="156" customFormat="1" ht="100.5" customHeight="1">
      <c r="D48" s="157"/>
      <c r="E48" s="157"/>
      <c r="F48" s="157"/>
      <c r="G48" s="157"/>
      <c r="H48" s="157"/>
      <c r="I48" s="157"/>
      <c r="J48" s="157"/>
      <c r="K48" s="157"/>
      <c r="L48" s="103"/>
      <c r="M48" s="103"/>
      <c r="N48" s="101"/>
      <c r="O48" s="221"/>
      <c r="P48" s="221"/>
    </row>
    <row r="49" spans="1:14">
      <c r="L49" s="103"/>
      <c r="M49" s="103"/>
      <c r="N49" s="101"/>
    </row>
    <row r="50" spans="1:14">
      <c r="A50" s="2" t="s">
        <v>341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</sheetData>
  <mergeCells count="2">
    <mergeCell ref="K5:L5"/>
    <mergeCell ref="A32:N3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8"/>
  <sheetViews>
    <sheetView zoomScale="145" zoomScaleNormal="145" workbookViewId="0">
      <selection activeCell="I36" sqref="I36"/>
    </sheetView>
  </sheetViews>
  <sheetFormatPr baseColWidth="10" defaultColWidth="11.5703125" defaultRowHeight="12"/>
  <cols>
    <col min="1" max="1" width="43.5703125" style="155" customWidth="1"/>
    <col min="2" max="2" width="23.140625" style="155" customWidth="1"/>
    <col min="3" max="3" width="29.28515625" style="156" customWidth="1"/>
    <col min="4" max="4" width="7.5703125" style="156" customWidth="1"/>
    <col min="5" max="5" width="37.5703125" style="155" hidden="1" customWidth="1"/>
    <col min="6" max="6" width="6.7109375" style="155" hidden="1" customWidth="1"/>
    <col min="7" max="8" width="0" style="156" hidden="1" customWidth="1"/>
    <col min="9" max="9" width="11.5703125" style="156"/>
    <col min="10" max="10" width="15.5703125" style="156" customWidth="1"/>
    <col min="11" max="16384" width="11.5703125" style="156"/>
  </cols>
  <sheetData>
    <row r="1" spans="1:11" ht="15">
      <c r="A1" s="255" t="s">
        <v>558</v>
      </c>
      <c r="E1" s="1"/>
    </row>
    <row r="2" spans="1:11" ht="15">
      <c r="A2" s="222" t="s">
        <v>342</v>
      </c>
      <c r="E2" s="8"/>
    </row>
    <row r="4" spans="1:11" ht="15">
      <c r="A4" s="181" t="s">
        <v>324</v>
      </c>
      <c r="B4" s="161" t="s">
        <v>577</v>
      </c>
      <c r="C4" s="161" t="s">
        <v>325</v>
      </c>
      <c r="E4" s="1"/>
    </row>
    <row r="5" spans="1:11" s="159" customFormat="1" ht="15.75" thickBot="1">
      <c r="A5" s="182"/>
      <c r="B5" s="183"/>
      <c r="C5" s="183"/>
      <c r="E5" s="1"/>
      <c r="F5" s="155"/>
      <c r="G5" s="156"/>
    </row>
    <row r="6" spans="1:11" s="159" customFormat="1" ht="12.75" thickBot="1">
      <c r="A6" s="223" t="s">
        <v>343</v>
      </c>
      <c r="B6" s="501">
        <f>'6. EXPORTACIONES'!K15</f>
        <v>21902.327062310134</v>
      </c>
      <c r="C6" s="224">
        <f>B6/$B$23</f>
        <v>0.91905564506557502</v>
      </c>
      <c r="E6" s="184"/>
      <c r="F6" s="183"/>
      <c r="G6" s="183"/>
    </row>
    <row r="7" spans="1:11">
      <c r="C7" s="225"/>
      <c r="G7" s="191"/>
    </row>
    <row r="8" spans="1:11" s="159" customFormat="1">
      <c r="A8" s="208" t="s">
        <v>0</v>
      </c>
      <c r="B8" s="158">
        <f>'6. EXPORTACIONES'!B15</f>
        <v>10963.918546682486</v>
      </c>
      <c r="C8" s="226">
        <f t="shared" ref="C8:C16" si="0">B8/$B$23</f>
        <v>0.46006304278541288</v>
      </c>
      <c r="D8" s="227"/>
      <c r="E8" s="208" t="s">
        <v>0</v>
      </c>
      <c r="F8" s="158">
        <v>6897.5175063077559</v>
      </c>
      <c r="G8" s="207">
        <v>0.45480860832773023</v>
      </c>
    </row>
    <row r="9" spans="1:11" s="159" customFormat="1">
      <c r="A9" s="208" t="s">
        <v>6</v>
      </c>
      <c r="B9" s="158">
        <f>'6. EXPORTACIONES'!C15</f>
        <v>6607.3898050560692</v>
      </c>
      <c r="C9" s="226">
        <f t="shared" si="0"/>
        <v>0.27725633364023972</v>
      </c>
      <c r="E9" s="208" t="s">
        <v>6</v>
      </c>
      <c r="F9" s="158">
        <v>5333.5725486439305</v>
      </c>
      <c r="G9" s="207">
        <v>0.35168518326272996</v>
      </c>
    </row>
    <row r="10" spans="1:11" s="159" customFormat="1">
      <c r="A10" s="208" t="s">
        <v>9</v>
      </c>
      <c r="B10" s="158">
        <f>'6. EXPORTACIONES'!D15</f>
        <v>1832.0854166988361</v>
      </c>
      <c r="C10" s="226">
        <f t="shared" si="0"/>
        <v>7.6877148244072699E-2</v>
      </c>
      <c r="E10" s="208" t="s">
        <v>14</v>
      </c>
      <c r="F10" s="158">
        <v>1178.7959383468938</v>
      </c>
      <c r="G10" s="207">
        <v>7.7727463501418556E-2</v>
      </c>
      <c r="J10" s="228"/>
      <c r="K10" s="142"/>
    </row>
    <row r="11" spans="1:11" s="159" customFormat="1">
      <c r="A11" s="208" t="s">
        <v>11</v>
      </c>
      <c r="B11" s="158">
        <f>'6. EXPORTACIONES'!E15</f>
        <v>96.767965559524995</v>
      </c>
      <c r="C11" s="226">
        <f t="shared" si="0"/>
        <v>4.0605340590513586E-3</v>
      </c>
      <c r="E11" s="208" t="s">
        <v>9</v>
      </c>
      <c r="F11" s="158">
        <v>982.48300990799225</v>
      </c>
      <c r="G11" s="207">
        <v>6.478297880842758E-2</v>
      </c>
      <c r="K11" s="142"/>
    </row>
    <row r="12" spans="1:11" s="159" customFormat="1">
      <c r="A12" s="208" t="s">
        <v>14</v>
      </c>
      <c r="B12" s="158">
        <f>'6. EXPORTACIONES'!F15</f>
        <v>1381.2238903401528</v>
      </c>
      <c r="C12" s="226">
        <f t="shared" si="0"/>
        <v>5.7958298673248865E-2</v>
      </c>
      <c r="E12" s="208" t="s">
        <v>15</v>
      </c>
      <c r="F12" s="158">
        <v>247.58797021279898</v>
      </c>
      <c r="G12" s="207">
        <v>1.632545913340468E-2</v>
      </c>
      <c r="K12" s="142"/>
    </row>
    <row r="13" spans="1:11" s="159" customFormat="1">
      <c r="A13" s="208" t="s">
        <v>15</v>
      </c>
      <c r="B13" s="158">
        <f>'6. EXPORTACIONES'!G15</f>
        <v>316.25311050013295</v>
      </c>
      <c r="C13" s="226">
        <f t="shared" si="0"/>
        <v>1.3270471473090937E-2</v>
      </c>
      <c r="E13" s="208" t="s">
        <v>16</v>
      </c>
      <c r="F13" s="158">
        <v>237.03748869093548</v>
      </c>
      <c r="G13" s="207">
        <v>1.562978133138997E-2</v>
      </c>
      <c r="K13" s="142"/>
    </row>
    <row r="14" spans="1:11" s="159" customFormat="1">
      <c r="A14" s="208" t="s">
        <v>16</v>
      </c>
      <c r="B14" s="158">
        <f>'6. EXPORTACIONES'!H15</f>
        <v>390.52293047293597</v>
      </c>
      <c r="C14" s="226">
        <f t="shared" si="0"/>
        <v>1.6386948416833969E-2</v>
      </c>
      <c r="E14" s="208" t="s">
        <v>18</v>
      </c>
      <c r="F14" s="158">
        <v>195.65920941493385</v>
      </c>
      <c r="G14" s="207">
        <v>1.2901379758606085E-2</v>
      </c>
      <c r="K14" s="142"/>
    </row>
    <row r="15" spans="1:11" s="159" customFormat="1">
      <c r="A15" s="208" t="s">
        <v>18</v>
      </c>
      <c r="B15" s="158">
        <f>'6. EXPORTACIONES'!I15</f>
        <v>284.01580934884561</v>
      </c>
      <c r="C15" s="226">
        <f t="shared" si="0"/>
        <v>1.1917744271068934E-2</v>
      </c>
      <c r="E15" s="208" t="s">
        <v>11</v>
      </c>
      <c r="F15" s="158">
        <v>86.525291018375</v>
      </c>
      <c r="G15" s="207">
        <v>5.7053058810262267E-3</v>
      </c>
      <c r="K15" s="142"/>
    </row>
    <row r="16" spans="1:11" s="159" customFormat="1">
      <c r="A16" s="208" t="s">
        <v>21</v>
      </c>
      <c r="B16" s="158">
        <f>'6. EXPORTACIONES'!J15</f>
        <v>30.149587651154352</v>
      </c>
      <c r="C16" s="226">
        <f t="shared" si="0"/>
        <v>1.2651235025558127E-3</v>
      </c>
      <c r="E16" s="208" t="s">
        <v>21</v>
      </c>
      <c r="F16" s="158">
        <v>6.5795125850661353</v>
      </c>
      <c r="G16" s="207">
        <v>4.338399952667259E-4</v>
      </c>
      <c r="K16" s="142"/>
    </row>
    <row r="17" spans="1:12" s="159" customFormat="1" ht="12.75" thickBot="1">
      <c r="A17" s="208"/>
      <c r="B17" s="158"/>
      <c r="C17" s="229"/>
      <c r="E17" s="208"/>
      <c r="F17" s="158"/>
      <c r="G17" s="213"/>
      <c r="I17" s="156"/>
      <c r="K17" s="142"/>
    </row>
    <row r="18" spans="1:12" ht="12.75" thickBot="1">
      <c r="A18" s="201"/>
      <c r="B18" s="157"/>
      <c r="C18" s="12"/>
      <c r="E18" s="201"/>
      <c r="F18" s="157"/>
      <c r="G18" s="12"/>
      <c r="J18" s="159"/>
      <c r="K18" s="142"/>
    </row>
    <row r="19" spans="1:12">
      <c r="A19" s="230" t="str">
        <f>'6.1 EXPORTACIONES PART'!A10</f>
        <v>Minerales no metálicos</v>
      </c>
      <c r="B19" s="502">
        <f>'6.1 EXPORTACIONES PART'!L10</f>
        <v>478.10179999999997</v>
      </c>
      <c r="C19" s="224">
        <f t="shared" ref="C19:C21" si="1">B19/$B$23</f>
        <v>2.0061893741060172E-2</v>
      </c>
      <c r="E19" s="214" t="s">
        <v>338</v>
      </c>
      <c r="F19" s="215">
        <f>SUM(F8:F18)</f>
        <v>15165.758475128681</v>
      </c>
      <c r="G19" s="216">
        <v>1</v>
      </c>
      <c r="K19" s="142"/>
    </row>
    <row r="20" spans="1:12">
      <c r="A20" s="230" t="str">
        <f>'6.1 EXPORTACIONES PART'!A11</f>
        <v>Sidero-metalúrgicos y joyería</v>
      </c>
      <c r="B20" s="502">
        <f>'6.1 EXPORTACIONES PART'!L11</f>
        <v>1043.6031</v>
      </c>
      <c r="C20" s="231">
        <f t="shared" si="1"/>
        <v>4.3791206182534757E-2</v>
      </c>
      <c r="E20" s="217"/>
      <c r="F20" s="218"/>
      <c r="K20" s="142"/>
    </row>
    <row r="21" spans="1:12" ht="12.75" thickBot="1">
      <c r="A21" s="230" t="str">
        <f>'6.1 EXPORTACIONES PART'!A12</f>
        <v>Metal-mecánicos</v>
      </c>
      <c r="B21" s="502">
        <f>'6.1 EXPORTACIONES PART'!L12</f>
        <v>407.3075</v>
      </c>
      <c r="C21" s="232">
        <f t="shared" si="1"/>
        <v>1.7091255010830052E-2</v>
      </c>
      <c r="K21" s="142"/>
      <c r="L21" s="233"/>
    </row>
    <row r="23" spans="1:12">
      <c r="A23" s="214" t="s">
        <v>339</v>
      </c>
      <c r="B23" s="215">
        <f>'6.1 EXPORTACIONES PART'!L26</f>
        <v>23831.339462310134</v>
      </c>
      <c r="C23" s="234">
        <v>1</v>
      </c>
    </row>
    <row r="24" spans="1:12">
      <c r="A24" s="235"/>
      <c r="B24" s="218"/>
      <c r="C24" s="236"/>
    </row>
    <row r="25" spans="1:12" ht="19.5" customHeight="1">
      <c r="A25" s="235"/>
      <c r="B25" s="218"/>
      <c r="C25" s="236"/>
    </row>
    <row r="26" spans="1:12" ht="15">
      <c r="A26" s="237" t="s">
        <v>344</v>
      </c>
      <c r="E26" s="8"/>
    </row>
    <row r="28" spans="1:12" ht="14.45" customHeight="1">
      <c r="A28" s="181" t="s">
        <v>324</v>
      </c>
      <c r="B28" s="161" t="s">
        <v>577</v>
      </c>
      <c r="C28" s="161" t="s">
        <v>325</v>
      </c>
      <c r="E28" s="1"/>
    </row>
    <row r="29" spans="1:12" s="159" customFormat="1" ht="15">
      <c r="A29" s="182"/>
      <c r="B29" s="183"/>
      <c r="C29" s="183"/>
      <c r="E29" s="1"/>
      <c r="F29" s="155"/>
      <c r="G29" s="156"/>
    </row>
    <row r="30" spans="1:12" s="159" customFormat="1" ht="12.75" thickBot="1">
      <c r="A30" s="184"/>
      <c r="B30" s="183"/>
      <c r="C30" s="183"/>
      <c r="E30" s="184"/>
      <c r="F30" s="183"/>
      <c r="G30" s="183"/>
    </row>
    <row r="31" spans="1:12">
      <c r="B31" s="503"/>
      <c r="C31" s="191"/>
      <c r="G31" s="191"/>
    </row>
    <row r="32" spans="1:12" s="159" customFormat="1">
      <c r="A32" s="208" t="s">
        <v>0</v>
      </c>
      <c r="B32" s="505">
        <f t="shared" ref="B32:B40" si="2">B8</f>
        <v>10963.918546682486</v>
      </c>
      <c r="C32" s="207">
        <f>B32/$B$43</f>
        <v>0.30183016962389414</v>
      </c>
      <c r="E32" s="208" t="s">
        <v>0</v>
      </c>
      <c r="F32" s="158">
        <v>6897.5175063077559</v>
      </c>
      <c r="G32" s="207">
        <v>0.45480860832773023</v>
      </c>
      <c r="I32" s="228"/>
    </row>
    <row r="33" spans="1:8" s="159" customFormat="1">
      <c r="A33" s="208" t="s">
        <v>6</v>
      </c>
      <c r="B33" s="505">
        <f t="shared" si="2"/>
        <v>6607.3898050560692</v>
      </c>
      <c r="C33" s="207">
        <f t="shared" ref="C33:C40" si="3">B33/$B$43</f>
        <v>0.18189751931664158</v>
      </c>
      <c r="E33" s="208" t="s">
        <v>6</v>
      </c>
      <c r="F33" s="158">
        <v>5333.5725486439305</v>
      </c>
      <c r="G33" s="207">
        <v>0.35168518326272996</v>
      </c>
    </row>
    <row r="34" spans="1:8" s="159" customFormat="1">
      <c r="A34" s="208" t="s">
        <v>9</v>
      </c>
      <c r="B34" s="505">
        <f t="shared" si="2"/>
        <v>1832.0854166988361</v>
      </c>
      <c r="C34" s="207">
        <f t="shared" si="3"/>
        <v>5.0436224031871833E-2</v>
      </c>
      <c r="E34" s="208" t="s">
        <v>14</v>
      </c>
      <c r="F34" s="158">
        <v>1178.7959383468938</v>
      </c>
      <c r="G34" s="207">
        <v>7.7727463501418556E-2</v>
      </c>
    </row>
    <row r="35" spans="1:8" s="159" customFormat="1">
      <c r="A35" s="208" t="s">
        <v>11</v>
      </c>
      <c r="B35" s="505">
        <f t="shared" si="2"/>
        <v>96.767965559524995</v>
      </c>
      <c r="C35" s="207">
        <f t="shared" si="3"/>
        <v>2.6639646522938019E-3</v>
      </c>
      <c r="E35" s="208" t="s">
        <v>9</v>
      </c>
      <c r="F35" s="158">
        <v>982.48300990799225</v>
      </c>
      <c r="G35" s="207">
        <v>6.478297880842758E-2</v>
      </c>
    </row>
    <row r="36" spans="1:8" s="159" customFormat="1">
      <c r="A36" s="208" t="s">
        <v>14</v>
      </c>
      <c r="B36" s="505">
        <f t="shared" si="2"/>
        <v>1381.2238903401528</v>
      </c>
      <c r="C36" s="207">
        <f t="shared" si="3"/>
        <v>3.8024273833746181E-2</v>
      </c>
      <c r="E36" s="208" t="s">
        <v>15</v>
      </c>
      <c r="F36" s="158">
        <v>247.58797021279898</v>
      </c>
      <c r="G36" s="207">
        <v>1.632545913340468E-2</v>
      </c>
    </row>
    <row r="37" spans="1:8" s="159" customFormat="1">
      <c r="A37" s="208" t="s">
        <v>15</v>
      </c>
      <c r="B37" s="505">
        <f t="shared" si="2"/>
        <v>316.25311050013295</v>
      </c>
      <c r="C37" s="207">
        <f t="shared" si="3"/>
        <v>8.7062604104462642E-3</v>
      </c>
      <c r="E37" s="208" t="s">
        <v>16</v>
      </c>
      <c r="F37" s="158">
        <v>237.03748869093548</v>
      </c>
      <c r="G37" s="207">
        <v>1.562978133138997E-2</v>
      </c>
    </row>
    <row r="38" spans="1:8" s="159" customFormat="1">
      <c r="A38" s="208" t="s">
        <v>16</v>
      </c>
      <c r="B38" s="505">
        <f t="shared" si="2"/>
        <v>390.52293047293597</v>
      </c>
      <c r="C38" s="207">
        <f t="shared" si="3"/>
        <v>1.0750864469194057E-2</v>
      </c>
      <c r="E38" s="208" t="s">
        <v>18</v>
      </c>
      <c r="F38" s="158">
        <v>195.65920941493385</v>
      </c>
      <c r="G38" s="207">
        <v>1.2901379758606085E-2</v>
      </c>
    </row>
    <row r="39" spans="1:8" s="159" customFormat="1">
      <c r="A39" s="208" t="s">
        <v>18</v>
      </c>
      <c r="B39" s="505">
        <f t="shared" si="2"/>
        <v>284.01580934884561</v>
      </c>
      <c r="C39" s="207">
        <f t="shared" si="3"/>
        <v>7.8187866451788421E-3</v>
      </c>
      <c r="E39" s="208" t="s">
        <v>11</v>
      </c>
      <c r="F39" s="158">
        <v>86.525291018375</v>
      </c>
      <c r="G39" s="207">
        <v>5.7053058810262267E-3</v>
      </c>
    </row>
    <row r="40" spans="1:8" s="159" customFormat="1">
      <c r="A40" s="208" t="s">
        <v>21</v>
      </c>
      <c r="B40" s="505">
        <f t="shared" si="2"/>
        <v>30.149587651154352</v>
      </c>
      <c r="C40" s="207">
        <f t="shared" si="3"/>
        <v>8.3000025183440642E-4</v>
      </c>
      <c r="E40" s="208" t="s">
        <v>21</v>
      </c>
      <c r="F40" s="158">
        <v>6.5795125850661353</v>
      </c>
      <c r="G40" s="207">
        <v>4.338399952667259E-4</v>
      </c>
    </row>
    <row r="41" spans="1:8" s="159" customFormat="1" ht="12.75" thickBot="1">
      <c r="A41" s="208"/>
      <c r="B41" s="504"/>
      <c r="C41" s="213"/>
      <c r="E41" s="208"/>
      <c r="F41" s="158"/>
      <c r="G41" s="213"/>
    </row>
    <row r="42" spans="1:8">
      <c r="A42" s="201"/>
      <c r="B42" s="157"/>
      <c r="C42" s="12"/>
      <c r="E42" s="201"/>
      <c r="F42" s="157"/>
      <c r="G42" s="12"/>
    </row>
    <row r="43" spans="1:8">
      <c r="A43" s="214" t="s">
        <v>345</v>
      </c>
      <c r="B43" s="215">
        <f>'6.1 EXPORTACIONES PART'!L24</f>
        <v>36324.793377495873</v>
      </c>
      <c r="C43" s="234">
        <v>1</v>
      </c>
      <c r="E43" s="214" t="s">
        <v>338</v>
      </c>
      <c r="F43" s="215">
        <f>SUM(F32:F42)</f>
        <v>15165.758475128681</v>
      </c>
      <c r="G43" s="216">
        <v>1</v>
      </c>
    </row>
    <row r="44" spans="1:8">
      <c r="A44" s="217"/>
      <c r="B44" s="218"/>
      <c r="E44" s="217"/>
      <c r="F44" s="218"/>
    </row>
    <row r="48" spans="1:8">
      <c r="A48" s="493" t="s">
        <v>346</v>
      </c>
      <c r="B48" s="3"/>
      <c r="C48" s="3"/>
      <c r="D48" s="239"/>
      <c r="E48" s="165" t="s">
        <v>20</v>
      </c>
      <c r="F48" s="238"/>
      <c r="G48" s="238"/>
      <c r="H48" s="23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5"/>
  <sheetViews>
    <sheetView workbookViewId="0">
      <selection activeCell="A28" sqref="A28:I30"/>
    </sheetView>
  </sheetViews>
  <sheetFormatPr baseColWidth="10" defaultColWidth="11.42578125" defaultRowHeight="12.75"/>
  <cols>
    <col min="1" max="1" width="12.42578125" style="257" customWidth="1"/>
    <col min="2" max="9" width="16.42578125" style="246" customWidth="1"/>
    <col min="10" max="16384" width="11.42578125" style="246"/>
  </cols>
  <sheetData>
    <row r="1" spans="1:9">
      <c r="A1" s="271" t="s">
        <v>350</v>
      </c>
    </row>
    <row r="2" spans="1:9" ht="15.75">
      <c r="A2" s="143" t="s">
        <v>351</v>
      </c>
    </row>
    <row r="4" spans="1:9">
      <c r="A4" s="256" t="s">
        <v>311</v>
      </c>
      <c r="B4" s="264" t="s">
        <v>560</v>
      </c>
      <c r="C4" s="264" t="s">
        <v>561</v>
      </c>
      <c r="D4" s="264" t="s">
        <v>427</v>
      </c>
      <c r="E4" s="264" t="s">
        <v>428</v>
      </c>
      <c r="F4" s="264" t="s">
        <v>429</v>
      </c>
      <c r="G4" s="264" t="s">
        <v>27</v>
      </c>
      <c r="H4" s="264" t="s">
        <v>430</v>
      </c>
      <c r="I4" s="264" t="s">
        <v>56</v>
      </c>
    </row>
    <row r="5" spans="1:9">
      <c r="A5" s="257">
        <v>2008</v>
      </c>
      <c r="B5" s="258">
        <v>141038944</v>
      </c>
      <c r="C5" s="258">
        <v>176688012</v>
      </c>
      <c r="D5" s="258">
        <v>167839351</v>
      </c>
      <c r="E5" s="258">
        <v>440246645</v>
      </c>
      <c r="F5" s="258">
        <v>321482441</v>
      </c>
      <c r="G5" s="258">
        <v>328783686</v>
      </c>
      <c r="H5" s="258">
        <v>131980228</v>
      </c>
      <c r="I5" s="258">
        <v>1708059306</v>
      </c>
    </row>
    <row r="6" spans="1:9">
      <c r="A6" s="257">
        <v>2009</v>
      </c>
      <c r="B6" s="258">
        <v>319825374</v>
      </c>
      <c r="C6" s="258">
        <v>499659327</v>
      </c>
      <c r="D6" s="258">
        <v>393600074</v>
      </c>
      <c r="E6" s="258">
        <v>531388349</v>
      </c>
      <c r="F6" s="258">
        <v>376380329</v>
      </c>
      <c r="G6" s="258">
        <v>504747514</v>
      </c>
      <c r="H6" s="258">
        <v>196060821</v>
      </c>
      <c r="I6" s="258">
        <v>2821661789</v>
      </c>
    </row>
    <row r="7" spans="1:9">
      <c r="A7" s="257">
        <v>2010</v>
      </c>
      <c r="B7" s="258">
        <v>416011993</v>
      </c>
      <c r="C7" s="258">
        <v>518078947</v>
      </c>
      <c r="D7" s="258">
        <v>615815227</v>
      </c>
      <c r="E7" s="258">
        <v>737890193</v>
      </c>
      <c r="F7" s="258">
        <v>827591969</v>
      </c>
      <c r="G7" s="258">
        <v>443780328</v>
      </c>
      <c r="H7" s="258">
        <v>510276007</v>
      </c>
      <c r="I7" s="258">
        <v>4069444664</v>
      </c>
    </row>
    <row r="8" spans="1:9">
      <c r="A8" s="257">
        <v>2011</v>
      </c>
      <c r="B8" s="258">
        <v>1124827734</v>
      </c>
      <c r="C8" s="258">
        <v>776151268</v>
      </c>
      <c r="D8" s="258">
        <v>869366744</v>
      </c>
      <c r="E8" s="258">
        <v>869507216</v>
      </c>
      <c r="F8" s="258">
        <v>1406825781</v>
      </c>
      <c r="G8" s="258">
        <v>1412256088</v>
      </c>
      <c r="H8" s="258">
        <v>788187748</v>
      </c>
      <c r="I8" s="258">
        <v>7247122580</v>
      </c>
    </row>
    <row r="9" spans="1:9">
      <c r="A9" s="257">
        <v>2012</v>
      </c>
      <c r="B9" s="258">
        <v>1140068755</v>
      </c>
      <c r="C9" s="258">
        <v>525257850</v>
      </c>
      <c r="D9" s="258">
        <v>905401645</v>
      </c>
      <c r="E9" s="258">
        <v>1005372534</v>
      </c>
      <c r="F9" s="258">
        <v>1797233970</v>
      </c>
      <c r="G9" s="258">
        <v>2491504593</v>
      </c>
      <c r="H9" s="258">
        <v>638740607</v>
      </c>
      <c r="I9" s="258">
        <v>8503579954</v>
      </c>
    </row>
    <row r="10" spans="1:9">
      <c r="A10" s="257">
        <v>2013</v>
      </c>
      <c r="B10" s="258">
        <v>1414373690</v>
      </c>
      <c r="C10" s="258">
        <v>789358144</v>
      </c>
      <c r="D10" s="258">
        <v>776418375</v>
      </c>
      <c r="E10" s="258">
        <v>1076799641</v>
      </c>
      <c r="F10" s="258">
        <v>1807744001</v>
      </c>
      <c r="G10" s="258">
        <v>3671179592</v>
      </c>
      <c r="H10" s="258">
        <v>404548165</v>
      </c>
      <c r="I10" s="258">
        <v>9940421607</v>
      </c>
    </row>
    <row r="11" spans="1:9">
      <c r="A11" s="257">
        <v>2014</v>
      </c>
      <c r="B11" s="258">
        <v>889223861</v>
      </c>
      <c r="C11" s="258">
        <v>557214266</v>
      </c>
      <c r="D11" s="258">
        <v>616284597</v>
      </c>
      <c r="E11" s="258">
        <v>910292888</v>
      </c>
      <c r="F11" s="258">
        <v>1461861124</v>
      </c>
      <c r="G11" s="258">
        <v>4014970530</v>
      </c>
      <c r="H11" s="258">
        <v>417363603</v>
      </c>
      <c r="I11" s="258">
        <v>8867210870</v>
      </c>
    </row>
    <row r="12" spans="1:9">
      <c r="A12" s="257">
        <v>2015</v>
      </c>
      <c r="B12" s="258">
        <v>446144458</v>
      </c>
      <c r="C12" s="258">
        <v>654180732</v>
      </c>
      <c r="D12" s="258">
        <v>526104407</v>
      </c>
      <c r="E12" s="258">
        <v>794705359</v>
      </c>
      <c r="F12" s="258">
        <v>1226746896</v>
      </c>
      <c r="G12" s="258">
        <v>3593604912</v>
      </c>
      <c r="H12" s="258">
        <v>375326644</v>
      </c>
      <c r="I12" s="258">
        <v>7616813408</v>
      </c>
    </row>
    <row r="13" spans="1:9">
      <c r="A13" s="257">
        <v>2016</v>
      </c>
      <c r="B13" s="258">
        <v>234040659</v>
      </c>
      <c r="C13" s="258">
        <v>386357050</v>
      </c>
      <c r="D13" s="258">
        <v>373166169</v>
      </c>
      <c r="E13" s="258">
        <v>933341784</v>
      </c>
      <c r="F13" s="258">
        <v>1074886960</v>
      </c>
      <c r="G13" s="258">
        <v>900298553</v>
      </c>
      <c r="H13" s="258">
        <v>349298041</v>
      </c>
      <c r="I13" s="258">
        <v>4251389215</v>
      </c>
    </row>
    <row r="14" spans="1:9">
      <c r="A14" s="265" t="s">
        <v>620</v>
      </c>
      <c r="B14" s="266">
        <f>SUM(B15:B25)</f>
        <v>249630522.84999999</v>
      </c>
      <c r="C14" s="266">
        <f t="shared" ref="C14:I14" si="0">SUM(C15:C25)</f>
        <v>430576885.13</v>
      </c>
      <c r="D14" s="266">
        <f t="shared" si="0"/>
        <v>426967272.35000002</v>
      </c>
      <c r="E14" s="266">
        <f t="shared" si="0"/>
        <v>912171125.96000004</v>
      </c>
      <c r="F14" s="266">
        <f t="shared" si="0"/>
        <v>1264803450.29</v>
      </c>
      <c r="G14" s="266">
        <f t="shared" si="0"/>
        <v>558552774.04999995</v>
      </c>
      <c r="H14" s="266">
        <f t="shared" si="0"/>
        <v>411447778.92000008</v>
      </c>
      <c r="I14" s="266">
        <f t="shared" si="0"/>
        <v>4254149809.5500002</v>
      </c>
    </row>
    <row r="15" spans="1:9">
      <c r="A15" s="571" t="s">
        <v>229</v>
      </c>
      <c r="B15" s="258">
        <v>70747552.74000001</v>
      </c>
      <c r="C15" s="258">
        <v>32650710.329999998</v>
      </c>
      <c r="D15" s="258">
        <v>25364436.479999997</v>
      </c>
      <c r="E15" s="258">
        <v>64410828.360000007</v>
      </c>
      <c r="F15" s="258">
        <v>53156385.050000004</v>
      </c>
      <c r="G15" s="258">
        <v>29576902.419999998</v>
      </c>
      <c r="H15" s="258">
        <v>19565213.739999998</v>
      </c>
      <c r="I15" s="258">
        <v>295472029.12000006</v>
      </c>
    </row>
    <row r="16" spans="1:9">
      <c r="A16" s="571" t="s">
        <v>230</v>
      </c>
      <c r="B16" s="258">
        <v>15263055.970000001</v>
      </c>
      <c r="C16" s="258">
        <v>22586233.209999997</v>
      </c>
      <c r="D16" s="258">
        <v>25706554.849999994</v>
      </c>
      <c r="E16" s="258">
        <v>74382694.120000005</v>
      </c>
      <c r="F16" s="258">
        <v>62350183.960000001</v>
      </c>
      <c r="G16" s="258">
        <v>39084987.57</v>
      </c>
      <c r="H16" s="258">
        <v>29636237.899999999</v>
      </c>
      <c r="I16" s="258">
        <v>269009947.57999998</v>
      </c>
    </row>
    <row r="17" spans="1:11">
      <c r="A17" s="571" t="s">
        <v>231</v>
      </c>
      <c r="B17" s="258">
        <v>11323986.510000002</v>
      </c>
      <c r="C17" s="258">
        <v>19310309.700000003</v>
      </c>
      <c r="D17" s="258">
        <v>31174662.450000003</v>
      </c>
      <c r="E17" s="258">
        <v>85280497.100000009</v>
      </c>
      <c r="F17" s="258">
        <v>70578363.520000011</v>
      </c>
      <c r="G17" s="258">
        <v>43885092.020000003</v>
      </c>
      <c r="H17" s="258">
        <v>42677351.520000003</v>
      </c>
      <c r="I17" s="258">
        <v>304230262.82000005</v>
      </c>
    </row>
    <row r="18" spans="1:11">
      <c r="A18" s="571" t="s">
        <v>232</v>
      </c>
      <c r="B18" s="258">
        <v>14246120.27</v>
      </c>
      <c r="C18" s="258">
        <v>24694576.150000002</v>
      </c>
      <c r="D18" s="258">
        <v>32519193.480000004</v>
      </c>
      <c r="E18" s="258">
        <v>75591053.049999997</v>
      </c>
      <c r="F18" s="258">
        <v>88340815.219999999</v>
      </c>
      <c r="G18" s="258">
        <v>38250787.379999995</v>
      </c>
      <c r="H18" s="258">
        <v>38818644.439999998</v>
      </c>
      <c r="I18" s="258">
        <v>312461189.98999995</v>
      </c>
    </row>
    <row r="19" spans="1:11">
      <c r="A19" s="571" t="s">
        <v>233</v>
      </c>
      <c r="B19" s="258">
        <v>12535512.780000001</v>
      </c>
      <c r="C19" s="258">
        <v>32070347.310000006</v>
      </c>
      <c r="D19" s="258">
        <v>40296963.340000004</v>
      </c>
      <c r="E19" s="258">
        <v>95216706.780000001</v>
      </c>
      <c r="F19" s="258">
        <v>98864873.36999999</v>
      </c>
      <c r="G19" s="258">
        <v>48364422.390000001</v>
      </c>
      <c r="H19" s="258">
        <v>54293461.530000001</v>
      </c>
      <c r="I19" s="258">
        <v>381642287.5</v>
      </c>
    </row>
    <row r="20" spans="1:11">
      <c r="A20" s="571" t="s">
        <v>234</v>
      </c>
      <c r="B20" s="258">
        <v>10528836.630000001</v>
      </c>
      <c r="C20" s="258">
        <v>60824474.590000011</v>
      </c>
      <c r="D20" s="258">
        <v>43213470.610000014</v>
      </c>
      <c r="E20" s="258">
        <v>78185507.479999989</v>
      </c>
      <c r="F20" s="258">
        <v>116713920.05000001</v>
      </c>
      <c r="G20" s="258">
        <v>43267895.749999993</v>
      </c>
      <c r="H20" s="258">
        <v>44684325.68</v>
      </c>
      <c r="I20" s="258">
        <v>397418430.79000002</v>
      </c>
    </row>
    <row r="21" spans="1:11">
      <c r="A21" s="571" t="s">
        <v>235</v>
      </c>
      <c r="B21" s="258">
        <v>15932841.720000001</v>
      </c>
      <c r="C21" s="258">
        <v>44352443</v>
      </c>
      <c r="D21" s="258">
        <v>47107124.030000001</v>
      </c>
      <c r="E21" s="258">
        <v>76025133.560000002</v>
      </c>
      <c r="F21" s="258">
        <v>121147295.66000003</v>
      </c>
      <c r="G21" s="258">
        <v>94212602.989999995</v>
      </c>
      <c r="H21" s="258">
        <v>22095064.889999997</v>
      </c>
      <c r="I21" s="258">
        <v>420872505.85000002</v>
      </c>
    </row>
    <row r="22" spans="1:11">
      <c r="A22" s="571" t="s">
        <v>236</v>
      </c>
      <c r="B22" s="258">
        <v>20593749.460000001</v>
      </c>
      <c r="C22" s="258">
        <v>47277763.11999999</v>
      </c>
      <c r="D22" s="258">
        <v>44970447.800000004</v>
      </c>
      <c r="E22" s="258">
        <v>82075285.459999979</v>
      </c>
      <c r="F22" s="258">
        <v>161923405.00999999</v>
      </c>
      <c r="G22" s="258">
        <v>56462313.400000006</v>
      </c>
      <c r="H22" s="258">
        <v>40344133.780000009</v>
      </c>
      <c r="I22" s="258">
        <v>453647098.03000003</v>
      </c>
    </row>
    <row r="23" spans="1:11">
      <c r="A23" s="571" t="s">
        <v>190</v>
      </c>
      <c r="B23" s="258">
        <v>19838855.949999999</v>
      </c>
      <c r="C23" s="258">
        <v>39151970.079999991</v>
      </c>
      <c r="D23" s="258">
        <v>44109806.390000001</v>
      </c>
      <c r="E23" s="258">
        <v>95050048.529999971</v>
      </c>
      <c r="F23" s="258">
        <v>150830346.56999999</v>
      </c>
      <c r="G23" s="258">
        <v>38332742.469999999</v>
      </c>
      <c r="H23" s="258">
        <v>41798084.990000002</v>
      </c>
      <c r="I23" s="258">
        <v>429111854.98000002</v>
      </c>
    </row>
    <row r="24" spans="1:11">
      <c r="A24" s="571" t="s">
        <v>574</v>
      </c>
      <c r="B24" s="258">
        <v>24359564.760000002</v>
      </c>
      <c r="C24" s="258">
        <v>36045455.069999993</v>
      </c>
      <c r="D24" s="258">
        <v>46058281.859999999</v>
      </c>
      <c r="E24" s="258">
        <v>91573724.310000002</v>
      </c>
      <c r="F24" s="258">
        <v>157536456.04999998</v>
      </c>
      <c r="G24" s="258">
        <v>82600228.690000013</v>
      </c>
      <c r="H24" s="258">
        <v>36836035.170000002</v>
      </c>
      <c r="I24" s="258">
        <v>475009745.90999997</v>
      </c>
    </row>
    <row r="25" spans="1:11">
      <c r="A25" s="571" t="s">
        <v>618</v>
      </c>
      <c r="B25" s="258">
        <v>34260446.059999995</v>
      </c>
      <c r="C25" s="258">
        <v>71612602.570000008</v>
      </c>
      <c r="D25" s="258">
        <v>46446331.059999995</v>
      </c>
      <c r="E25" s="258">
        <v>94379647.210000008</v>
      </c>
      <c r="F25" s="258">
        <v>183361405.82999998</v>
      </c>
      <c r="G25" s="258">
        <v>44514798.969999999</v>
      </c>
      <c r="H25" s="258">
        <v>40699225.280000001</v>
      </c>
      <c r="I25" s="258">
        <v>515274456.98000002</v>
      </c>
    </row>
    <row r="27" spans="1:11">
      <c r="A27" s="268" t="s">
        <v>628</v>
      </c>
      <c r="B27" s="269"/>
      <c r="C27" s="269"/>
      <c r="D27" s="269"/>
      <c r="E27" s="269"/>
      <c r="F27" s="269"/>
      <c r="G27" s="269"/>
      <c r="H27" s="269"/>
      <c r="I27" s="269"/>
    </row>
    <row r="28" spans="1:11">
      <c r="A28" s="257" t="s">
        <v>625</v>
      </c>
      <c r="B28" s="259">
        <v>201995013.97999999</v>
      </c>
      <c r="C28" s="259">
        <v>311169355.59999996</v>
      </c>
      <c r="D28" s="259">
        <v>332891782.52000004</v>
      </c>
      <c r="E28" s="259">
        <v>847633454.70000005</v>
      </c>
      <c r="F28" s="259">
        <v>871007385.4599998</v>
      </c>
      <c r="G28" s="259">
        <v>848496087.01999998</v>
      </c>
      <c r="H28" s="259">
        <v>325379745.40999997</v>
      </c>
      <c r="I28" s="259">
        <v>3738572824.6899996</v>
      </c>
    </row>
    <row r="29" spans="1:11">
      <c r="A29" s="257" t="s">
        <v>626</v>
      </c>
      <c r="B29" s="259">
        <v>249630522.84999999</v>
      </c>
      <c r="C29" s="259">
        <v>430576885.13</v>
      </c>
      <c r="D29" s="259">
        <v>426967272.35000002</v>
      </c>
      <c r="E29" s="259">
        <v>912171125.96000004</v>
      </c>
      <c r="F29" s="259">
        <v>1264803450.29</v>
      </c>
      <c r="G29" s="259">
        <v>558552774.04999995</v>
      </c>
      <c r="H29" s="259">
        <v>411447778.92000008</v>
      </c>
      <c r="I29" s="259">
        <v>4254149809.5500002</v>
      </c>
      <c r="K29" s="260"/>
    </row>
    <row r="30" spans="1:11">
      <c r="A30" s="267" t="s">
        <v>312</v>
      </c>
      <c r="B30" s="270">
        <f t="shared" ref="B30:H30" si="1">B29/B28-1</f>
        <v>0.23582517177734164</v>
      </c>
      <c r="C30" s="270">
        <f t="shared" si="1"/>
        <v>0.38373807504198854</v>
      </c>
      <c r="D30" s="270">
        <f t="shared" si="1"/>
        <v>0.28260081735225162</v>
      </c>
      <c r="E30" s="270">
        <f t="shared" si="1"/>
        <v>7.6138655101622321E-2</v>
      </c>
      <c r="F30" s="270">
        <f t="shared" si="1"/>
        <v>0.45211564379793057</v>
      </c>
      <c r="G30" s="270">
        <f t="shared" si="1"/>
        <v>-0.34171437842254393</v>
      </c>
      <c r="H30" s="270">
        <f t="shared" si="1"/>
        <v>0.264515645869563</v>
      </c>
      <c r="I30" s="270">
        <f>(I29/I28)-1</f>
        <v>0.13790743394245686</v>
      </c>
    </row>
    <row r="34" spans="1:9" ht="48.75" customHeight="1">
      <c r="A34" s="661" t="s">
        <v>559</v>
      </c>
      <c r="B34" s="662"/>
      <c r="C34" s="662"/>
      <c r="D34" s="662"/>
      <c r="E34" s="662"/>
      <c r="F34" s="662"/>
      <c r="G34" s="662"/>
      <c r="H34" s="662"/>
      <c r="I34" s="662"/>
    </row>
    <row r="40" spans="1:9" ht="132.75" customHeight="1"/>
    <row r="41" spans="1:9">
      <c r="A41" s="246"/>
    </row>
    <row r="45" spans="1:9">
      <c r="A45" s="262" t="s">
        <v>349</v>
      </c>
      <c r="B45" s="263"/>
      <c r="C45" s="263"/>
      <c r="D45" s="263"/>
      <c r="E45" s="263"/>
      <c r="F45" s="263"/>
      <c r="G45" s="263"/>
      <c r="H45" s="263"/>
      <c r="I45" s="263"/>
    </row>
  </sheetData>
  <mergeCells count="1">
    <mergeCell ref="A34:I3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291"/>
  <sheetViews>
    <sheetView showGridLines="0" topLeftCell="A64" zoomScale="110" zoomScaleNormal="110" workbookViewId="0">
      <selection activeCell="A37" sqref="A37:I88"/>
    </sheetView>
  </sheetViews>
  <sheetFormatPr baseColWidth="10" defaultRowHeight="12.75"/>
  <cols>
    <col min="1" max="1" width="3.85546875" style="248" customWidth="1"/>
    <col min="2" max="2" width="52.42578125" style="248" customWidth="1"/>
    <col min="3" max="4" width="13.7109375" style="248" bestFit="1" customWidth="1"/>
    <col min="5" max="5" width="11.5703125" style="248" bestFit="1" customWidth="1"/>
    <col min="6" max="7" width="13.7109375" style="248" bestFit="1" customWidth="1"/>
    <col min="8" max="8" width="11.5703125" style="248" bestFit="1" customWidth="1"/>
    <col min="9" max="9" width="12.85546875" style="248" customWidth="1"/>
    <col min="10" max="38" width="11.42578125" style="246"/>
    <col min="39" max="16384" width="11.42578125" style="248"/>
  </cols>
  <sheetData>
    <row r="1" spans="1:38" s="250" customFormat="1" ht="14.25" customHeight="1">
      <c r="B1" s="500" t="s">
        <v>352</v>
      </c>
    </row>
    <row r="2" spans="1:38" s="250" customFormat="1" ht="14.25" customHeight="1">
      <c r="B2" s="499" t="s">
        <v>351</v>
      </c>
    </row>
    <row r="3" spans="1:38" s="250" customFormat="1" ht="14.25" customHeight="1">
      <c r="B3" s="251"/>
    </row>
    <row r="4" spans="1:38" s="250" customFormat="1" ht="14.25" customHeight="1" thickBot="1">
      <c r="B4" s="253" t="s">
        <v>358</v>
      </c>
    </row>
    <row r="5" spans="1:38" s="252" customFormat="1" ht="14.25" customHeight="1" thickBot="1">
      <c r="A5" s="250"/>
      <c r="B5" s="492"/>
      <c r="C5" s="663" t="s">
        <v>618</v>
      </c>
      <c r="D5" s="664"/>
      <c r="E5" s="665"/>
      <c r="F5" s="663" t="s">
        <v>617</v>
      </c>
      <c r="G5" s="664"/>
      <c r="H5" s="664"/>
      <c r="I5" s="665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38" s="252" customFormat="1" ht="14.25" customHeight="1" thickBot="1">
      <c r="A6" s="250"/>
      <c r="B6" s="610" t="s">
        <v>435</v>
      </c>
      <c r="C6" s="602">
        <v>2016</v>
      </c>
      <c r="D6" s="603">
        <v>2017</v>
      </c>
      <c r="E6" s="604" t="s">
        <v>238</v>
      </c>
      <c r="F6" s="602">
        <v>2016</v>
      </c>
      <c r="G6" s="603">
        <v>2017</v>
      </c>
      <c r="H6" s="611" t="s">
        <v>238</v>
      </c>
      <c r="I6" s="606" t="s">
        <v>239</v>
      </c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</row>
    <row r="7" spans="1:38" s="250" customFormat="1" ht="14.25" customHeight="1">
      <c r="B7" s="607" t="s">
        <v>37</v>
      </c>
      <c r="C7" s="240">
        <v>39772632.990000002</v>
      </c>
      <c r="D7" s="241">
        <v>62919719.080000006</v>
      </c>
      <c r="E7" s="242">
        <v>0.58198525845195759</v>
      </c>
      <c r="F7" s="240">
        <v>631136275.41000009</v>
      </c>
      <c r="G7" s="241">
        <v>631883002.72000015</v>
      </c>
      <c r="H7" s="456">
        <v>1.1831475056871543E-3</v>
      </c>
      <c r="I7" s="486">
        <v>0.14853332181708953</v>
      </c>
      <c r="J7" s="528"/>
    </row>
    <row r="8" spans="1:38" s="250" customFormat="1" ht="14.25" customHeight="1">
      <c r="B8" s="607" t="s">
        <v>35</v>
      </c>
      <c r="C8" s="240">
        <v>27573819.490000006</v>
      </c>
      <c r="D8" s="241">
        <v>50704804.010000005</v>
      </c>
      <c r="E8" s="242">
        <v>0.83887488015175937</v>
      </c>
      <c r="F8" s="240">
        <v>308401442.55000007</v>
      </c>
      <c r="G8" s="241">
        <v>522195963.26000005</v>
      </c>
      <c r="H8" s="456">
        <v>0.6932345028682485</v>
      </c>
      <c r="I8" s="486">
        <v>0.12274978236256272</v>
      </c>
      <c r="J8" s="528"/>
    </row>
    <row r="9" spans="1:38" s="250" customFormat="1" ht="14.25" customHeight="1">
      <c r="B9" s="608" t="s">
        <v>45</v>
      </c>
      <c r="C9" s="240">
        <v>33737919.109999999</v>
      </c>
      <c r="D9" s="241">
        <v>49567430.660000004</v>
      </c>
      <c r="E9" s="242">
        <v>0.46251433140032816</v>
      </c>
      <c r="F9" s="240">
        <v>447981774.67999995</v>
      </c>
      <c r="G9" s="241">
        <v>517923680.52999997</v>
      </c>
      <c r="H9" s="456">
        <v>0.15612667702823524</v>
      </c>
      <c r="I9" s="486">
        <v>0.1217455199549697</v>
      </c>
      <c r="J9" s="528"/>
    </row>
    <row r="10" spans="1:38" s="250" customFormat="1" ht="14.25" customHeight="1">
      <c r="B10" s="608" t="s">
        <v>38</v>
      </c>
      <c r="C10" s="240">
        <v>25846607</v>
      </c>
      <c r="D10" s="241">
        <v>43618027.25</v>
      </c>
      <c r="E10" s="242">
        <v>0.68080912902803847</v>
      </c>
      <c r="F10" s="240">
        <v>313058695.86000001</v>
      </c>
      <c r="G10" s="241">
        <v>417921899.36000001</v>
      </c>
      <c r="H10" s="456">
        <v>0.33496339468204672</v>
      </c>
      <c r="I10" s="486">
        <v>9.8238641813182287E-2</v>
      </c>
      <c r="J10" s="528"/>
    </row>
    <row r="11" spans="1:38" s="250" customFormat="1" ht="14.25" customHeight="1">
      <c r="B11" s="608" t="s">
        <v>40</v>
      </c>
      <c r="C11" s="240">
        <v>13523125.100000001</v>
      </c>
      <c r="D11" s="241">
        <v>67518051.920000002</v>
      </c>
      <c r="E11" s="242" t="s">
        <v>65</v>
      </c>
      <c r="F11" s="240">
        <v>161214821.05999997</v>
      </c>
      <c r="G11" s="241">
        <v>312137218.01999998</v>
      </c>
      <c r="H11" s="456">
        <v>0.93615708510962903</v>
      </c>
      <c r="I11" s="486">
        <v>7.3372408587796686E-2</v>
      </c>
      <c r="J11" s="528"/>
    </row>
    <row r="12" spans="1:38" s="250" customFormat="1" ht="14.25" customHeight="1">
      <c r="B12" s="608" t="s">
        <v>36</v>
      </c>
      <c r="C12" s="240">
        <v>32690460.539999999</v>
      </c>
      <c r="D12" s="241">
        <v>37222505.239999995</v>
      </c>
      <c r="E12" s="242">
        <v>0.13863508268580649</v>
      </c>
      <c r="F12" s="240">
        <v>291387767.32000005</v>
      </c>
      <c r="G12" s="241">
        <v>291172927.34999996</v>
      </c>
      <c r="H12" s="456">
        <v>-7.372992077741003E-4</v>
      </c>
      <c r="I12" s="486">
        <v>6.8444446102099071E-2</v>
      </c>
      <c r="J12" s="528"/>
    </row>
    <row r="13" spans="1:38" s="250" customFormat="1" ht="14.25" customHeight="1">
      <c r="B13" s="608" t="s">
        <v>41</v>
      </c>
      <c r="C13" s="243">
        <v>26957693.760000002</v>
      </c>
      <c r="D13" s="244">
        <v>28466654</v>
      </c>
      <c r="E13" s="242">
        <v>5.5975123593065002E-2</v>
      </c>
      <c r="F13" s="243">
        <v>215462728.53999999</v>
      </c>
      <c r="G13" s="244">
        <v>251120954.37</v>
      </c>
      <c r="H13" s="456">
        <v>0.16549602834617483</v>
      </c>
      <c r="I13" s="486">
        <v>5.9029645313916058E-2</v>
      </c>
      <c r="J13" s="528"/>
    </row>
    <row r="14" spans="1:38" s="250" customFormat="1" ht="14.25" customHeight="1">
      <c r="B14" s="608" t="s">
        <v>176</v>
      </c>
      <c r="C14" s="243">
        <v>32349239.02</v>
      </c>
      <c r="D14" s="244">
        <v>44812673.420000002</v>
      </c>
      <c r="E14" s="242">
        <v>0.38325156249687886</v>
      </c>
      <c r="F14" s="243">
        <v>266665568.16</v>
      </c>
      <c r="G14" s="244">
        <v>249326310.38</v>
      </c>
      <c r="H14" s="456">
        <v>-6.5022484528622804E-2</v>
      </c>
      <c r="I14" s="486">
        <v>5.8607788052102837E-2</v>
      </c>
      <c r="J14" s="528"/>
    </row>
    <row r="15" spans="1:38" s="250" customFormat="1" ht="14.25" customHeight="1">
      <c r="B15" s="608" t="s">
        <v>177</v>
      </c>
      <c r="C15" s="243">
        <v>39087782.219999999</v>
      </c>
      <c r="D15" s="244">
        <v>24223525.840000004</v>
      </c>
      <c r="E15" s="242">
        <v>-0.38159563021634124</v>
      </c>
      <c r="F15" s="243">
        <v>251741638.81000003</v>
      </c>
      <c r="G15" s="244">
        <v>239356937.18000001</v>
      </c>
      <c r="H15" s="456">
        <v>-4.919607931585479E-2</v>
      </c>
      <c r="I15" s="486">
        <v>5.6264341383247853E-2</v>
      </c>
      <c r="J15" s="528"/>
    </row>
    <row r="16" spans="1:38" s="250" customFormat="1" ht="14.25" customHeight="1">
      <c r="B16" s="608" t="s">
        <v>42</v>
      </c>
      <c r="C16" s="243">
        <v>15808005.240000002</v>
      </c>
      <c r="D16" s="244">
        <v>24426370.579999998</v>
      </c>
      <c r="E16" s="533">
        <v>0.53487142821822564</v>
      </c>
      <c r="F16" s="572">
        <v>159951532.59</v>
      </c>
      <c r="G16" s="573">
        <v>199456546.97999999</v>
      </c>
      <c r="H16" s="534">
        <v>0.24698115579337565</v>
      </c>
      <c r="I16" s="535">
        <v>4.6885172339781414E-2</v>
      </c>
      <c r="J16" s="528"/>
    </row>
    <row r="17" spans="1:38" s="250" customFormat="1" ht="14.25" customHeight="1">
      <c r="B17" s="608" t="s">
        <v>175</v>
      </c>
      <c r="C17" s="243">
        <v>1023756.74</v>
      </c>
      <c r="D17" s="244">
        <v>16382834.82</v>
      </c>
      <c r="E17" s="533" t="s">
        <v>65</v>
      </c>
      <c r="F17" s="572">
        <v>310602344.66999996</v>
      </c>
      <c r="G17" s="573">
        <v>158547616.36999997</v>
      </c>
      <c r="H17" s="534">
        <v>-0.48954790879492815</v>
      </c>
      <c r="I17" s="535">
        <v>3.726893115378347E-2</v>
      </c>
      <c r="J17" s="528"/>
    </row>
    <row r="18" spans="1:38" s="250" customFormat="1" ht="14.25" customHeight="1">
      <c r="B18" s="608" t="s">
        <v>39</v>
      </c>
      <c r="C18" s="243">
        <v>11618686.759999998</v>
      </c>
      <c r="D18" s="244">
        <v>20029753.140000001</v>
      </c>
      <c r="E18" s="533">
        <v>0.72392573736965127</v>
      </c>
      <c r="F18" s="572">
        <v>113088543.94</v>
      </c>
      <c r="G18" s="573">
        <v>148153828.44999999</v>
      </c>
      <c r="H18" s="534">
        <v>0.31006928985312743</v>
      </c>
      <c r="I18" s="535">
        <v>3.4825719610864288E-2</v>
      </c>
      <c r="J18" s="528"/>
    </row>
    <row r="19" spans="1:38" s="250" customFormat="1" ht="14.25" customHeight="1">
      <c r="B19" s="608" t="s">
        <v>44</v>
      </c>
      <c r="C19" s="243">
        <v>15055002.050000001</v>
      </c>
      <c r="D19" s="244">
        <v>18394516.720000003</v>
      </c>
      <c r="E19" s="533">
        <v>0.22182093758001198</v>
      </c>
      <c r="F19" s="572">
        <v>100498866.05999999</v>
      </c>
      <c r="G19" s="573">
        <v>118839312.67999999</v>
      </c>
      <c r="H19" s="534">
        <v>0.18249406524696865</v>
      </c>
      <c r="I19" s="535">
        <v>2.7934914847902531E-2</v>
      </c>
      <c r="J19" s="528"/>
    </row>
    <row r="20" spans="1:38" s="250" customFormat="1" ht="14.25" customHeight="1">
      <c r="B20" s="608" t="s">
        <v>46</v>
      </c>
      <c r="C20" s="243">
        <v>5589247.0399999991</v>
      </c>
      <c r="D20" s="244">
        <v>10271562.539999999</v>
      </c>
      <c r="E20" s="533">
        <v>0.83773636529044904</v>
      </c>
      <c r="F20" s="572">
        <v>62372081.760000005</v>
      </c>
      <c r="G20" s="573">
        <v>73526423.909999996</v>
      </c>
      <c r="H20" s="534">
        <v>0.17883549554944334</v>
      </c>
      <c r="I20" s="535">
        <v>1.7283459022750674E-2</v>
      </c>
      <c r="J20" s="528"/>
    </row>
    <row r="21" spans="1:38" s="250" customFormat="1" ht="14.25" customHeight="1">
      <c r="B21" s="608" t="s">
        <v>43</v>
      </c>
      <c r="C21" s="243">
        <v>3680618.98</v>
      </c>
      <c r="D21" s="244">
        <v>6545827.2699999996</v>
      </c>
      <c r="E21" s="533">
        <v>0.68676173864647061</v>
      </c>
      <c r="F21" s="572">
        <v>35064723.439999998</v>
      </c>
      <c r="G21" s="573">
        <v>49876255.539999992</v>
      </c>
      <c r="H21" s="534">
        <v>0.42240550179568159</v>
      </c>
      <c r="I21" s="535">
        <v>1.1724141784578071E-2</v>
      </c>
      <c r="J21" s="528"/>
    </row>
    <row r="22" spans="1:38" s="250" customFormat="1" ht="14.25" customHeight="1">
      <c r="B22" s="608" t="s">
        <v>178</v>
      </c>
      <c r="C22" s="243">
        <v>3960362.3500000006</v>
      </c>
      <c r="D22" s="244">
        <v>4575111.0100000007</v>
      </c>
      <c r="E22" s="533">
        <v>0.15522535709390328</v>
      </c>
      <c r="F22" s="572">
        <v>32404086.330000002</v>
      </c>
      <c r="G22" s="573">
        <v>38620554.779999994</v>
      </c>
      <c r="H22" s="534">
        <v>0.19184211480898106</v>
      </c>
      <c r="I22" s="535">
        <v>9.0783250494145731E-3</v>
      </c>
      <c r="J22" s="528"/>
    </row>
    <row r="23" spans="1:38" s="250" customFormat="1" ht="14.25" customHeight="1">
      <c r="B23" s="608" t="s">
        <v>164</v>
      </c>
      <c r="C23" s="240">
        <v>3795644.9</v>
      </c>
      <c r="D23" s="241">
        <v>4474045.4799999995</v>
      </c>
      <c r="E23" s="533">
        <v>0.17873130861108733</v>
      </c>
      <c r="F23" s="531">
        <v>27485100.600000001</v>
      </c>
      <c r="G23" s="532">
        <v>22072262.789999999</v>
      </c>
      <c r="H23" s="534">
        <v>-0.19693716565840047</v>
      </c>
      <c r="I23" s="535">
        <v>5.1884075028224702E-3</v>
      </c>
      <c r="J23" s="528"/>
    </row>
    <row r="24" spans="1:38" s="250" customFormat="1" ht="14.25" customHeight="1">
      <c r="B24" s="608" t="s">
        <v>29</v>
      </c>
      <c r="C24" s="240">
        <v>573952</v>
      </c>
      <c r="D24" s="241">
        <v>912054</v>
      </c>
      <c r="E24" s="533">
        <v>0.58907713537020512</v>
      </c>
      <c r="F24" s="531">
        <v>7375584</v>
      </c>
      <c r="G24" s="532">
        <v>9009198</v>
      </c>
      <c r="H24" s="534">
        <v>0.22148944409012228</v>
      </c>
      <c r="I24" s="535">
        <v>2.1177434748008996E-3</v>
      </c>
      <c r="J24" s="528"/>
    </row>
    <row r="25" spans="1:38" s="250" customFormat="1" ht="14.25" customHeight="1">
      <c r="B25" s="608" t="s">
        <v>353</v>
      </c>
      <c r="C25" s="240">
        <v>51244.91</v>
      </c>
      <c r="D25" s="241">
        <v>151776</v>
      </c>
      <c r="E25" s="533">
        <v>1.9617770818604225</v>
      </c>
      <c r="F25" s="531">
        <v>733802.53</v>
      </c>
      <c r="G25" s="532">
        <v>2147671.66</v>
      </c>
      <c r="H25" s="534">
        <v>1.926770584996484</v>
      </c>
      <c r="I25" s="535">
        <v>5.048415679153479E-4</v>
      </c>
      <c r="J25" s="528"/>
    </row>
    <row r="26" spans="1:38" s="250" customFormat="1" ht="14.25" customHeight="1">
      <c r="B26" s="608" t="s">
        <v>354</v>
      </c>
      <c r="C26" s="240">
        <v>27200</v>
      </c>
      <c r="D26" s="241">
        <v>30000</v>
      </c>
      <c r="E26" s="533">
        <v>0.10294117647058831</v>
      </c>
      <c r="F26" s="531">
        <v>624494</v>
      </c>
      <c r="G26" s="532">
        <v>301650</v>
      </c>
      <c r="H26" s="534">
        <v>-0.51696893805224708</v>
      </c>
      <c r="I26" s="535">
        <v>7.0907234936305237E-5</v>
      </c>
      <c r="J26" s="528"/>
    </row>
    <row r="27" spans="1:38" s="250" customFormat="1" ht="14.25" customHeight="1">
      <c r="B27" s="608" t="s">
        <v>355</v>
      </c>
      <c r="C27" s="240">
        <v>78160</v>
      </c>
      <c r="D27" s="241">
        <v>19017</v>
      </c>
      <c r="E27" s="533" t="s">
        <v>55</v>
      </c>
      <c r="F27" s="531">
        <v>666545</v>
      </c>
      <c r="G27" s="532">
        <v>277120</v>
      </c>
      <c r="H27" s="534">
        <v>-0.58424412455273089</v>
      </c>
      <c r="I27" s="535">
        <v>6.5141100432782728E-5</v>
      </c>
      <c r="J27" s="528"/>
    </row>
    <row r="28" spans="1:38" s="250" customFormat="1" ht="14.25" customHeight="1">
      <c r="B28" s="608" t="s">
        <v>356</v>
      </c>
      <c r="C28" s="243">
        <v>22660</v>
      </c>
      <c r="D28" s="244">
        <v>6500</v>
      </c>
      <c r="E28" s="533" t="s">
        <v>55</v>
      </c>
      <c r="F28" s="572">
        <v>347660</v>
      </c>
      <c r="G28" s="573">
        <v>224710</v>
      </c>
      <c r="H28" s="534">
        <v>-0.35365011793131218</v>
      </c>
      <c r="I28" s="574">
        <v>5.2821365034102935E-5</v>
      </c>
      <c r="J28" s="528"/>
    </row>
    <row r="29" spans="1:38" s="250" customFormat="1" ht="14.25" customHeight="1">
      <c r="B29" s="608" t="s">
        <v>590</v>
      </c>
      <c r="C29" s="243">
        <v>1548</v>
      </c>
      <c r="D29" s="244">
        <v>1697</v>
      </c>
      <c r="E29" s="533">
        <v>9.6253229974160304E-2</v>
      </c>
      <c r="F29" s="572">
        <v>31242.38</v>
      </c>
      <c r="G29" s="573">
        <v>41765.219999999994</v>
      </c>
      <c r="H29" s="534">
        <v>0.33681300848398843</v>
      </c>
      <c r="I29" s="574">
        <v>9.8175245042482149E-6</v>
      </c>
      <c r="J29" s="528"/>
    </row>
    <row r="30" spans="1:38" s="250" customFormat="1" ht="14.25" customHeight="1">
      <c r="B30" s="608" t="s">
        <v>357</v>
      </c>
      <c r="C30" s="243">
        <v>15045</v>
      </c>
      <c r="D30" s="244">
        <v>0</v>
      </c>
      <c r="E30" s="533" t="s">
        <v>55</v>
      </c>
      <c r="F30" s="572">
        <v>275505</v>
      </c>
      <c r="G30" s="573">
        <v>16000</v>
      </c>
      <c r="H30" s="534" t="s">
        <v>55</v>
      </c>
      <c r="I30" s="574">
        <v>3.7610335122853765E-6</v>
      </c>
      <c r="J30" s="528"/>
    </row>
    <row r="31" spans="1:38" s="252" customFormat="1" ht="14.25" customHeight="1" thickBot="1">
      <c r="A31" s="250"/>
      <c r="B31" s="609" t="s">
        <v>56</v>
      </c>
      <c r="C31" s="575">
        <v>332840413.20000011</v>
      </c>
      <c r="D31" s="575">
        <v>515274456.98000008</v>
      </c>
      <c r="E31" s="576">
        <v>0.54811265863432679</v>
      </c>
      <c r="F31" s="575">
        <v>3738572824.6900005</v>
      </c>
      <c r="G31" s="575">
        <v>4254149809.5499992</v>
      </c>
      <c r="H31" s="576">
        <v>0.13790743394245641</v>
      </c>
      <c r="I31" s="460">
        <v>1</v>
      </c>
      <c r="J31" s="528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</row>
    <row r="32" spans="1:38" s="250" customFormat="1" ht="14.25" customHeight="1"/>
    <row r="33" spans="1:38" s="250" customFormat="1" ht="14.25" customHeight="1"/>
    <row r="34" spans="1:38" s="250" customFormat="1" ht="14.25" customHeight="1" thickBot="1">
      <c r="B34" s="253" t="s">
        <v>422</v>
      </c>
    </row>
    <row r="35" spans="1:38" s="252" customFormat="1" ht="14.25" customHeight="1" thickBot="1">
      <c r="A35" s="250"/>
      <c r="B35" s="250"/>
      <c r="C35" s="663" t="s">
        <v>618</v>
      </c>
      <c r="D35" s="664"/>
      <c r="E35" s="665"/>
      <c r="F35" s="663" t="s">
        <v>617</v>
      </c>
      <c r="G35" s="664"/>
      <c r="H35" s="664"/>
      <c r="I35" s="665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</row>
    <row r="36" spans="1:38" s="252" customFormat="1" ht="14.25" customHeight="1" thickBot="1">
      <c r="A36" s="666" t="s">
        <v>423</v>
      </c>
      <c r="B36" s="667"/>
      <c r="C36" s="602">
        <v>2016</v>
      </c>
      <c r="D36" s="603">
        <v>2017</v>
      </c>
      <c r="E36" s="604" t="s">
        <v>238</v>
      </c>
      <c r="F36" s="602">
        <v>2016</v>
      </c>
      <c r="G36" s="603">
        <v>2017</v>
      </c>
      <c r="H36" s="605" t="s">
        <v>238</v>
      </c>
      <c r="I36" s="606" t="s">
        <v>239</v>
      </c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</row>
    <row r="37" spans="1:38" s="250" customFormat="1" ht="14.25" customHeight="1">
      <c r="A37" s="594" t="s">
        <v>359</v>
      </c>
      <c r="B37" s="598" t="s">
        <v>565</v>
      </c>
      <c r="C37" s="584">
        <v>44478963</v>
      </c>
      <c r="D37" s="577">
        <v>70244951</v>
      </c>
      <c r="E37" s="242">
        <v>0.57928481830837653</v>
      </c>
      <c r="F37" s="584">
        <v>467455159</v>
      </c>
      <c r="G37" s="577">
        <v>549403485</v>
      </c>
      <c r="H37" s="580">
        <v>0.175307351779596</v>
      </c>
      <c r="I37" s="486">
        <v>0.12914530742821098</v>
      </c>
      <c r="J37" s="528"/>
    </row>
    <row r="38" spans="1:38" s="250" customFormat="1" ht="14.25" customHeight="1">
      <c r="A38" s="594" t="s">
        <v>360</v>
      </c>
      <c r="B38" s="598" t="s">
        <v>170</v>
      </c>
      <c r="C38" s="584">
        <v>32152786</v>
      </c>
      <c r="D38" s="577">
        <v>49057003</v>
      </c>
      <c r="E38" s="242">
        <v>0.52574657138575809</v>
      </c>
      <c r="F38" s="584">
        <v>484442053</v>
      </c>
      <c r="G38" s="577">
        <v>468655897</v>
      </c>
      <c r="H38" s="581">
        <v>-3.2586262695901813E-2</v>
      </c>
      <c r="I38" s="486">
        <v>0.11016440839669771</v>
      </c>
      <c r="J38" s="528"/>
    </row>
    <row r="39" spans="1:38" s="250" customFormat="1" ht="14.25" customHeight="1">
      <c r="A39" s="594" t="s">
        <v>361</v>
      </c>
      <c r="B39" s="598" t="s">
        <v>22</v>
      </c>
      <c r="C39" s="584">
        <v>9203353</v>
      </c>
      <c r="D39" s="577">
        <v>20861096</v>
      </c>
      <c r="E39" s="242">
        <v>1.2666843268969474</v>
      </c>
      <c r="F39" s="584">
        <v>124432358</v>
      </c>
      <c r="G39" s="577">
        <v>289673017</v>
      </c>
      <c r="H39" s="580">
        <v>1.327955699433101</v>
      </c>
      <c r="I39" s="486">
        <v>6.809187028386321E-2</v>
      </c>
      <c r="J39" s="528"/>
    </row>
    <row r="40" spans="1:38" s="250" customFormat="1" ht="14.25" customHeight="1">
      <c r="A40" s="594" t="s">
        <v>362</v>
      </c>
      <c r="B40" s="598" t="s">
        <v>168</v>
      </c>
      <c r="C40" s="584">
        <v>9711000</v>
      </c>
      <c r="D40" s="577">
        <v>61989000</v>
      </c>
      <c r="E40" s="242">
        <v>5.3833796725362992</v>
      </c>
      <c r="F40" s="584">
        <v>117837000</v>
      </c>
      <c r="G40" s="577">
        <v>227742700</v>
      </c>
      <c r="H40" s="580">
        <v>0.93269261776861256</v>
      </c>
      <c r="I40" s="486">
        <v>5.3534245429897168E-2</v>
      </c>
      <c r="J40" s="528"/>
    </row>
    <row r="41" spans="1:38" s="250" customFormat="1" ht="14.25" customHeight="1">
      <c r="A41" s="594" t="s">
        <v>363</v>
      </c>
      <c r="B41" s="598" t="s">
        <v>127</v>
      </c>
      <c r="C41" s="584">
        <v>17564420.800000004</v>
      </c>
      <c r="D41" s="577">
        <v>16200002.809999999</v>
      </c>
      <c r="E41" s="242">
        <v>-7.7680784668971548E-2</v>
      </c>
      <c r="F41" s="584">
        <v>156916042.09</v>
      </c>
      <c r="G41" s="577">
        <v>196552441.62</v>
      </c>
      <c r="H41" s="580">
        <v>0.25259622280854077</v>
      </c>
      <c r="I41" s="486">
        <v>4.6202519990895932E-2</v>
      </c>
      <c r="J41" s="528"/>
    </row>
    <row r="42" spans="1:38" s="250" customFormat="1" ht="14.25" customHeight="1">
      <c r="A42" s="594" t="s">
        <v>364</v>
      </c>
      <c r="B42" s="598" t="s">
        <v>31</v>
      </c>
      <c r="C42" s="584">
        <v>5076412</v>
      </c>
      <c r="D42" s="577">
        <v>20040495</v>
      </c>
      <c r="E42" s="242">
        <v>2.947767635881406</v>
      </c>
      <c r="F42" s="584">
        <v>132379866</v>
      </c>
      <c r="G42" s="577">
        <v>193022047</v>
      </c>
      <c r="H42" s="581">
        <v>0.45809217694781479</v>
      </c>
      <c r="I42" s="486">
        <v>4.5372649211057679E-2</v>
      </c>
      <c r="J42" s="528"/>
    </row>
    <row r="43" spans="1:38" s="250" customFormat="1" ht="14.25" customHeight="1">
      <c r="A43" s="594" t="s">
        <v>365</v>
      </c>
      <c r="B43" s="598" t="s">
        <v>30</v>
      </c>
      <c r="C43" s="584">
        <v>17510409</v>
      </c>
      <c r="D43" s="577">
        <v>16662505</v>
      </c>
      <c r="E43" s="242">
        <v>-4.8422855228567152E-2</v>
      </c>
      <c r="F43" s="584">
        <v>191687829</v>
      </c>
      <c r="G43" s="577">
        <v>183055718</v>
      </c>
      <c r="H43" s="580">
        <v>-4.503212877433127E-2</v>
      </c>
      <c r="I43" s="486">
        <v>4.3029918125841331E-2</v>
      </c>
      <c r="J43" s="528"/>
    </row>
    <row r="44" spans="1:38" s="250" customFormat="1" ht="14.25" customHeight="1">
      <c r="A44" s="594" t="s">
        <v>366</v>
      </c>
      <c r="B44" s="598" t="s">
        <v>169</v>
      </c>
      <c r="C44" s="584">
        <v>26421819</v>
      </c>
      <c r="D44" s="577">
        <v>35387608</v>
      </c>
      <c r="E44" s="242">
        <v>0.33933276887560249</v>
      </c>
      <c r="F44" s="584">
        <v>199512542</v>
      </c>
      <c r="G44" s="577">
        <v>170189773.25</v>
      </c>
      <c r="H44" s="581">
        <v>-0.14697205727547691</v>
      </c>
      <c r="I44" s="486">
        <v>4.00055900400937E-2</v>
      </c>
      <c r="J44" s="528"/>
    </row>
    <row r="45" spans="1:38" s="250" customFormat="1" ht="14.25" customHeight="1">
      <c r="A45" s="594" t="s">
        <v>367</v>
      </c>
      <c r="B45" s="598" t="s">
        <v>162</v>
      </c>
      <c r="C45" s="584">
        <v>58782</v>
      </c>
      <c r="D45" s="577">
        <v>15257504</v>
      </c>
      <c r="E45" s="242" t="s">
        <v>65</v>
      </c>
      <c r="F45" s="584">
        <v>299400182</v>
      </c>
      <c r="G45" s="577">
        <v>143857396</v>
      </c>
      <c r="H45" s="581">
        <v>-0.51951466749609398</v>
      </c>
      <c r="I45" s="486">
        <v>3.3815780459131764E-2</v>
      </c>
      <c r="J45" s="528"/>
    </row>
    <row r="46" spans="1:38" s="250" customFormat="1" ht="14.25" customHeight="1">
      <c r="A46" s="594" t="s">
        <v>368</v>
      </c>
      <c r="B46" s="598" t="s">
        <v>631</v>
      </c>
      <c r="C46" s="584">
        <v>6788268.9900000012</v>
      </c>
      <c r="D46" s="577">
        <v>13031005.010000002</v>
      </c>
      <c r="E46" s="242">
        <v>0.91963592326649968</v>
      </c>
      <c r="F46" s="584">
        <v>130405412.70999999</v>
      </c>
      <c r="G46" s="577">
        <v>136801118.81999999</v>
      </c>
      <c r="H46" s="581">
        <v>4.9044790220655887E-2</v>
      </c>
      <c r="I46" s="486">
        <v>3.21570995250096E-2</v>
      </c>
      <c r="J46" s="528"/>
    </row>
    <row r="47" spans="1:38" s="250" customFormat="1" ht="14.25" customHeight="1">
      <c r="A47" s="594" t="s">
        <v>369</v>
      </c>
      <c r="B47" s="598" t="s">
        <v>370</v>
      </c>
      <c r="C47" s="584">
        <v>12768692</v>
      </c>
      <c r="D47" s="577">
        <v>14180946</v>
      </c>
      <c r="E47" s="242">
        <v>0.11060287146091397</v>
      </c>
      <c r="F47" s="584">
        <v>80661688</v>
      </c>
      <c r="G47" s="577">
        <v>120928077</v>
      </c>
      <c r="H47" s="580">
        <v>0.49920092175606334</v>
      </c>
      <c r="I47" s="486">
        <v>2.8425909385826648E-2</v>
      </c>
      <c r="J47" s="528"/>
    </row>
    <row r="48" spans="1:38" s="250" customFormat="1" ht="14.25" customHeight="1">
      <c r="A48" s="594" t="s">
        <v>371</v>
      </c>
      <c r="B48" s="598" t="s">
        <v>372</v>
      </c>
      <c r="C48" s="584">
        <v>10801578</v>
      </c>
      <c r="D48" s="577">
        <v>14493891</v>
      </c>
      <c r="E48" s="242">
        <v>0.34183088804246942</v>
      </c>
      <c r="F48" s="584">
        <v>112580433</v>
      </c>
      <c r="G48" s="577">
        <v>117588166</v>
      </c>
      <c r="H48" s="580">
        <v>4.4481379814909738E-2</v>
      </c>
      <c r="I48" s="486">
        <v>2.764081456088599E-2</v>
      </c>
      <c r="J48" s="528"/>
    </row>
    <row r="49" spans="1:10" s="250" customFormat="1" ht="14.25" customHeight="1">
      <c r="A49" s="594" t="s">
        <v>373</v>
      </c>
      <c r="B49" s="598" t="s">
        <v>24</v>
      </c>
      <c r="C49" s="584">
        <v>12620504.419999998</v>
      </c>
      <c r="D49" s="577">
        <v>8450257.379999999</v>
      </c>
      <c r="E49" s="242">
        <v>-0.33043426009116672</v>
      </c>
      <c r="F49" s="584">
        <v>128268116.72000003</v>
      </c>
      <c r="G49" s="577">
        <v>99460858.459999993</v>
      </c>
      <c r="H49" s="581">
        <v>-0.22458627285285704</v>
      </c>
      <c r="I49" s="486">
        <v>2.3379726364295778E-2</v>
      </c>
      <c r="J49" s="528"/>
    </row>
    <row r="50" spans="1:10" s="250" customFormat="1" ht="14.25" customHeight="1">
      <c r="A50" s="594" t="s">
        <v>374</v>
      </c>
      <c r="B50" s="598" t="s">
        <v>32</v>
      </c>
      <c r="C50" s="584">
        <v>8058887.5000000019</v>
      </c>
      <c r="D50" s="577">
        <v>8906027</v>
      </c>
      <c r="E50" s="242">
        <v>0.10511866557263616</v>
      </c>
      <c r="F50" s="584">
        <v>51805962.5</v>
      </c>
      <c r="G50" s="577">
        <v>77423494.590000004</v>
      </c>
      <c r="H50" s="580">
        <v>0.49449003268687464</v>
      </c>
      <c r="I50" s="486">
        <v>1.8199522361952221E-2</v>
      </c>
      <c r="J50" s="528"/>
    </row>
    <row r="51" spans="1:10" s="250" customFormat="1" ht="14.25" customHeight="1">
      <c r="A51" s="594" t="s">
        <v>375</v>
      </c>
      <c r="B51" s="598" t="s">
        <v>171</v>
      </c>
      <c r="C51" s="584">
        <v>5844814</v>
      </c>
      <c r="D51" s="577">
        <v>5558036.6699999999</v>
      </c>
      <c r="E51" s="242">
        <v>-4.9065261957010109E-2</v>
      </c>
      <c r="F51" s="584">
        <v>58716377</v>
      </c>
      <c r="G51" s="577">
        <v>66560937.060000002</v>
      </c>
      <c r="H51" s="580">
        <v>0.133600887193704</v>
      </c>
      <c r="I51" s="486">
        <v>1.5646119680736103E-2</v>
      </c>
      <c r="J51" s="528"/>
    </row>
    <row r="52" spans="1:10" s="250" customFormat="1" ht="14.25" customHeight="1">
      <c r="A52" s="595" t="s">
        <v>376</v>
      </c>
      <c r="B52" s="598" t="s">
        <v>172</v>
      </c>
      <c r="C52" s="584">
        <v>4896980</v>
      </c>
      <c r="D52" s="577">
        <v>5768102</v>
      </c>
      <c r="E52" s="242">
        <v>0.17788963810348424</v>
      </c>
      <c r="F52" s="584">
        <v>52661066</v>
      </c>
      <c r="G52" s="577">
        <v>58954096</v>
      </c>
      <c r="H52" s="580">
        <v>0.11950061930003475</v>
      </c>
      <c r="I52" s="486">
        <v>1.3858020671405577E-2</v>
      </c>
      <c r="J52" s="528"/>
    </row>
    <row r="53" spans="1:10" s="250" customFormat="1" ht="14.25" customHeight="1">
      <c r="A53" s="594" t="s">
        <v>377</v>
      </c>
      <c r="B53" s="598" t="s">
        <v>188</v>
      </c>
      <c r="C53" s="584">
        <v>2984224</v>
      </c>
      <c r="D53" s="577">
        <v>4804878</v>
      </c>
      <c r="E53" s="242">
        <v>0.61009294208477649</v>
      </c>
      <c r="F53" s="584">
        <v>38456524.670000002</v>
      </c>
      <c r="G53" s="577">
        <v>53390482</v>
      </c>
      <c r="H53" s="580">
        <v>0.38833351318534515</v>
      </c>
      <c r="I53" s="486">
        <v>1.2550212002441821E-2</v>
      </c>
      <c r="J53" s="528"/>
    </row>
    <row r="54" spans="1:10" s="250" customFormat="1" ht="14.25" customHeight="1">
      <c r="A54" s="594" t="s">
        <v>378</v>
      </c>
      <c r="B54" s="598" t="s">
        <v>173</v>
      </c>
      <c r="C54" s="584">
        <v>3759709.2499999995</v>
      </c>
      <c r="D54" s="577">
        <v>5418734.6700000009</v>
      </c>
      <c r="E54" s="242">
        <v>0.44126428659343842</v>
      </c>
      <c r="F54" s="584">
        <v>15823966.25</v>
      </c>
      <c r="G54" s="577">
        <v>46942312.410000004</v>
      </c>
      <c r="H54" s="580">
        <v>1.9665326422192035</v>
      </c>
      <c r="I54" s="486">
        <v>1.1034475632386232E-2</v>
      </c>
      <c r="J54" s="528"/>
    </row>
    <row r="55" spans="1:10" s="250" customFormat="1" ht="14.25" customHeight="1">
      <c r="A55" s="594" t="s">
        <v>379</v>
      </c>
      <c r="B55" s="598" t="s">
        <v>380</v>
      </c>
      <c r="C55" s="584">
        <v>3036043.54</v>
      </c>
      <c r="D55" s="577">
        <v>4189517.94</v>
      </c>
      <c r="E55" s="242">
        <v>0.37992683069360722</v>
      </c>
      <c r="F55" s="584">
        <v>23467872.34</v>
      </c>
      <c r="G55" s="577">
        <v>45918876.419999994</v>
      </c>
      <c r="H55" s="580" t="s">
        <v>65</v>
      </c>
      <c r="I55" s="486">
        <v>1.0793902066381918E-2</v>
      </c>
      <c r="J55" s="528"/>
    </row>
    <row r="56" spans="1:10" s="250" customFormat="1" ht="14.25" customHeight="1">
      <c r="A56" s="594" t="s">
        <v>381</v>
      </c>
      <c r="B56" s="598" t="s">
        <v>163</v>
      </c>
      <c r="C56" s="584">
        <v>2476039</v>
      </c>
      <c r="D56" s="577">
        <v>8989742</v>
      </c>
      <c r="E56" s="242" t="s">
        <v>65</v>
      </c>
      <c r="F56" s="584">
        <v>27149113</v>
      </c>
      <c r="G56" s="577">
        <v>45362237</v>
      </c>
      <c r="H56" s="581">
        <v>0.67085521357548594</v>
      </c>
      <c r="I56" s="486">
        <v>1.0663055846826978E-2</v>
      </c>
      <c r="J56" s="528"/>
    </row>
    <row r="57" spans="1:10" s="250" customFormat="1" ht="14.25" customHeight="1">
      <c r="A57" s="594" t="s">
        <v>382</v>
      </c>
      <c r="B57" s="598" t="s">
        <v>25</v>
      </c>
      <c r="C57" s="584">
        <v>5931519</v>
      </c>
      <c r="D57" s="577">
        <v>4111689</v>
      </c>
      <c r="E57" s="242">
        <v>-0.3068067387122928</v>
      </c>
      <c r="F57" s="584">
        <v>74357972.969999999</v>
      </c>
      <c r="G57" s="577">
        <v>41278017</v>
      </c>
      <c r="H57" s="581">
        <v>-0.44487436449277917</v>
      </c>
      <c r="I57" s="486">
        <v>9.7030003286053407E-3</v>
      </c>
      <c r="J57" s="528"/>
    </row>
    <row r="58" spans="1:10" s="250" customFormat="1" ht="14.25" customHeight="1">
      <c r="A58" s="594" t="s">
        <v>383</v>
      </c>
      <c r="B58" s="598" t="s">
        <v>588</v>
      </c>
      <c r="C58" s="584">
        <v>7693950</v>
      </c>
      <c r="D58" s="577">
        <v>6668000</v>
      </c>
      <c r="E58" s="242">
        <v>-0.13334503083591653</v>
      </c>
      <c r="F58" s="584">
        <v>33713920</v>
      </c>
      <c r="G58" s="577">
        <v>40951100</v>
      </c>
      <c r="H58" s="580">
        <v>0.21466444720756295</v>
      </c>
      <c r="I58" s="486">
        <v>9.6261537165593537E-3</v>
      </c>
      <c r="J58" s="528"/>
    </row>
    <row r="59" spans="1:10" s="250" customFormat="1" ht="14.25" customHeight="1">
      <c r="A59" s="594" t="s">
        <v>385</v>
      </c>
      <c r="B59" s="598" t="s">
        <v>589</v>
      </c>
      <c r="C59" s="584">
        <v>3282000</v>
      </c>
      <c r="D59" s="577">
        <v>4666442</v>
      </c>
      <c r="E59" s="242">
        <v>0.42182876294942107</v>
      </c>
      <c r="F59" s="584">
        <v>36555104</v>
      </c>
      <c r="G59" s="577">
        <v>38824921</v>
      </c>
      <c r="H59" s="580">
        <v>6.2093025367948584E-2</v>
      </c>
      <c r="I59" s="486">
        <v>9.1263643120520158E-3</v>
      </c>
      <c r="J59" s="528"/>
    </row>
    <row r="60" spans="1:10" s="250" customFormat="1" ht="14.25" customHeight="1">
      <c r="A60" s="594" t="s">
        <v>386</v>
      </c>
      <c r="B60" s="598" t="s">
        <v>563</v>
      </c>
      <c r="C60" s="584">
        <v>2039813.08</v>
      </c>
      <c r="D60" s="577">
        <v>4188836.9200000004</v>
      </c>
      <c r="E60" s="242">
        <v>1.0535395919708486</v>
      </c>
      <c r="F60" s="584">
        <v>21615309.859999999</v>
      </c>
      <c r="G60" s="577">
        <v>37316099.040000007</v>
      </c>
      <c r="H60" s="580">
        <v>0.7263735417947883</v>
      </c>
      <c r="I60" s="486">
        <v>8.7716936898250102E-3</v>
      </c>
      <c r="J60" s="528"/>
    </row>
    <row r="61" spans="1:10" s="250" customFormat="1" ht="14.25" customHeight="1">
      <c r="A61" s="594" t="s">
        <v>387</v>
      </c>
      <c r="B61" s="598" t="s">
        <v>23</v>
      </c>
      <c r="C61" s="584">
        <v>2758071</v>
      </c>
      <c r="D61" s="577">
        <v>5800273</v>
      </c>
      <c r="E61" s="242">
        <v>1.1030180151272391</v>
      </c>
      <c r="F61" s="584">
        <v>20601117</v>
      </c>
      <c r="G61" s="577">
        <v>37053962</v>
      </c>
      <c r="H61" s="580">
        <v>0.79863849130122411</v>
      </c>
      <c r="I61" s="486">
        <v>8.7100745528093035E-3</v>
      </c>
      <c r="J61" s="528"/>
    </row>
    <row r="62" spans="1:10" s="250" customFormat="1" ht="14.25" customHeight="1">
      <c r="A62" s="594" t="s">
        <v>388</v>
      </c>
      <c r="B62" s="598" t="s">
        <v>174</v>
      </c>
      <c r="C62" s="584">
        <v>3471175.0500000003</v>
      </c>
      <c r="D62" s="577">
        <v>4534515.0100000007</v>
      </c>
      <c r="E62" s="242">
        <v>0.30633429449200511</v>
      </c>
      <c r="F62" s="584">
        <v>27659623.370000001</v>
      </c>
      <c r="G62" s="577">
        <v>35238206.909999996</v>
      </c>
      <c r="H62" s="580">
        <v>0.27399445894913477</v>
      </c>
      <c r="I62" s="486">
        <v>8.2832548188347555E-3</v>
      </c>
      <c r="J62" s="528"/>
    </row>
    <row r="63" spans="1:10" s="250" customFormat="1" ht="14.25" customHeight="1">
      <c r="A63" s="594" t="s">
        <v>389</v>
      </c>
      <c r="B63" s="598" t="s">
        <v>635</v>
      </c>
      <c r="C63" s="584">
        <v>550000</v>
      </c>
      <c r="D63" s="577">
        <v>5000000</v>
      </c>
      <c r="E63" s="242" t="s">
        <v>65</v>
      </c>
      <c r="F63" s="584">
        <v>4877000</v>
      </c>
      <c r="G63" s="577">
        <v>34030000</v>
      </c>
      <c r="H63" s="580" t="s">
        <v>65</v>
      </c>
      <c r="I63" s="486">
        <v>7.9992481514419584E-3</v>
      </c>
      <c r="J63" s="528"/>
    </row>
    <row r="64" spans="1:10" s="250" customFormat="1" ht="14.25" customHeight="1">
      <c r="A64" s="594" t="s">
        <v>390</v>
      </c>
      <c r="B64" s="598" t="s">
        <v>384</v>
      </c>
      <c r="C64" s="584">
        <v>944902</v>
      </c>
      <c r="D64" s="577">
        <v>1283863.95</v>
      </c>
      <c r="E64" s="242">
        <v>0.35872709550831727</v>
      </c>
      <c r="F64" s="584">
        <v>18950082.690000001</v>
      </c>
      <c r="G64" s="577">
        <v>32758865.420000002</v>
      </c>
      <c r="H64" s="580">
        <v>0.72869247886115684</v>
      </c>
      <c r="I64" s="486">
        <v>7.7004494168166591E-3</v>
      </c>
      <c r="J64" s="528"/>
    </row>
    <row r="65" spans="1:10" s="250" customFormat="1" ht="14.25" customHeight="1">
      <c r="A65" s="594" t="s">
        <v>391</v>
      </c>
      <c r="B65" s="598" t="s">
        <v>33</v>
      </c>
      <c r="C65" s="584">
        <v>1954302</v>
      </c>
      <c r="D65" s="577">
        <v>2977597</v>
      </c>
      <c r="E65" s="242">
        <v>0.52361149914393978</v>
      </c>
      <c r="F65" s="584">
        <v>21139918</v>
      </c>
      <c r="G65" s="577">
        <v>32061581</v>
      </c>
      <c r="H65" s="580">
        <v>0.5166369614111086</v>
      </c>
      <c r="I65" s="486">
        <v>7.5365425373657546E-3</v>
      </c>
      <c r="J65" s="528"/>
    </row>
    <row r="66" spans="1:10" s="250" customFormat="1" ht="14.25" customHeight="1">
      <c r="A66" s="594" t="s">
        <v>392</v>
      </c>
      <c r="B66" s="598" t="s">
        <v>26</v>
      </c>
      <c r="C66" s="584">
        <v>4047457</v>
      </c>
      <c r="D66" s="577">
        <v>1737732</v>
      </c>
      <c r="E66" s="242">
        <v>-0.57066078774894957</v>
      </c>
      <c r="F66" s="584">
        <v>19488833.579999998</v>
      </c>
      <c r="G66" s="577">
        <v>25838016</v>
      </c>
      <c r="H66" s="580">
        <v>0.32578565535680459</v>
      </c>
      <c r="I66" s="486">
        <v>6.0736027541853583E-3</v>
      </c>
      <c r="J66" s="528"/>
    </row>
    <row r="67" spans="1:10" s="250" customFormat="1" ht="14.25" customHeight="1">
      <c r="A67" s="594" t="s">
        <v>393</v>
      </c>
      <c r="B67" s="598" t="s">
        <v>636</v>
      </c>
      <c r="C67" s="584"/>
      <c r="D67" s="577">
        <v>0</v>
      </c>
      <c r="E67" s="242">
        <v>0</v>
      </c>
      <c r="F67" s="584"/>
      <c r="G67" s="577">
        <v>25050000.600000001</v>
      </c>
      <c r="H67" s="581" t="s">
        <v>65</v>
      </c>
      <c r="I67" s="486">
        <v>5.8883682337105489E-3</v>
      </c>
      <c r="J67" s="528"/>
    </row>
    <row r="68" spans="1:10" s="250" customFormat="1" ht="14.25" customHeight="1">
      <c r="A68" s="594" t="s">
        <v>394</v>
      </c>
      <c r="B68" s="598" t="s">
        <v>583</v>
      </c>
      <c r="C68" s="584">
        <v>1598066</v>
      </c>
      <c r="D68" s="577">
        <v>2213762.8800000004</v>
      </c>
      <c r="E68" s="242">
        <v>0.38527625267041565</v>
      </c>
      <c r="F68" s="584">
        <v>15780599.780000001</v>
      </c>
      <c r="G68" s="577">
        <v>23341573.140000001</v>
      </c>
      <c r="H68" s="580">
        <v>0.47913092438873051</v>
      </c>
      <c r="I68" s="486">
        <v>5.4867774255625123E-3</v>
      </c>
      <c r="J68" s="528"/>
    </row>
    <row r="69" spans="1:10" s="250" customFormat="1" ht="14.25" customHeight="1">
      <c r="A69" s="594" t="s">
        <v>395</v>
      </c>
      <c r="B69" s="598" t="s">
        <v>564</v>
      </c>
      <c r="C69" s="584">
        <v>1473388</v>
      </c>
      <c r="D69" s="577">
        <v>3318014</v>
      </c>
      <c r="E69" s="242">
        <v>1.2519621443910225</v>
      </c>
      <c r="F69" s="584">
        <v>12082464</v>
      </c>
      <c r="G69" s="577">
        <v>23335958</v>
      </c>
      <c r="H69" s="580">
        <v>0.93139065011904854</v>
      </c>
      <c r="I69" s="486">
        <v>5.4854575049552512E-3</v>
      </c>
      <c r="J69" s="528"/>
    </row>
    <row r="70" spans="1:10" s="250" customFormat="1" ht="14.25" customHeight="1">
      <c r="A70" s="594" t="s">
        <v>396</v>
      </c>
      <c r="B70" s="598" t="s">
        <v>584</v>
      </c>
      <c r="C70" s="584">
        <v>753094</v>
      </c>
      <c r="D70" s="577">
        <v>5000581</v>
      </c>
      <c r="E70" s="242" t="s">
        <v>65</v>
      </c>
      <c r="F70" s="584">
        <v>5807645.2999999998</v>
      </c>
      <c r="G70" s="577">
        <v>21828842</v>
      </c>
      <c r="H70" s="580" t="s">
        <v>65</v>
      </c>
      <c r="I70" s="486">
        <v>5.1311878935239082E-3</v>
      </c>
      <c r="J70" s="528"/>
    </row>
    <row r="71" spans="1:10" s="250" customFormat="1" ht="14.25" customHeight="1">
      <c r="A71" s="594" t="s">
        <v>397</v>
      </c>
      <c r="B71" s="598" t="s">
        <v>637</v>
      </c>
      <c r="C71" s="584">
        <v>1362004</v>
      </c>
      <c r="D71" s="577">
        <v>495631</v>
      </c>
      <c r="E71" s="242">
        <v>-0.63610165608911573</v>
      </c>
      <c r="F71" s="584">
        <v>29329386.809999999</v>
      </c>
      <c r="G71" s="577">
        <v>21603202.960000001</v>
      </c>
      <c r="H71" s="580">
        <v>-0.26342807301261806</v>
      </c>
      <c r="I71" s="486">
        <v>5.0781481440789148E-3</v>
      </c>
      <c r="J71" s="528"/>
    </row>
    <row r="72" spans="1:10" s="250" customFormat="1" ht="14.25" customHeight="1">
      <c r="A72" s="594" t="s">
        <v>399</v>
      </c>
      <c r="B72" s="598" t="s">
        <v>398</v>
      </c>
      <c r="C72" s="584">
        <v>1336606.68</v>
      </c>
      <c r="D72" s="577">
        <v>1433129.16</v>
      </c>
      <c r="E72" s="242">
        <v>7.2214572502361074E-2</v>
      </c>
      <c r="F72" s="584">
        <v>14605227.389999999</v>
      </c>
      <c r="G72" s="577">
        <v>15133372.689999999</v>
      </c>
      <c r="H72" s="580">
        <v>3.6161388378082693E-2</v>
      </c>
      <c r="I72" s="486">
        <v>3.5573201150621426E-3</v>
      </c>
      <c r="J72" s="528"/>
    </row>
    <row r="73" spans="1:10" s="250" customFormat="1" ht="14.25" customHeight="1">
      <c r="A73" s="594" t="s">
        <v>401</v>
      </c>
      <c r="B73" s="598" t="s">
        <v>400</v>
      </c>
      <c r="C73" s="584">
        <v>1124561.1800000002</v>
      </c>
      <c r="D73" s="577">
        <v>1149951.57</v>
      </c>
      <c r="E73" s="242">
        <v>2.2578042396946163E-2</v>
      </c>
      <c r="F73" s="584">
        <v>12291301.16</v>
      </c>
      <c r="G73" s="577">
        <v>14862935.789999999</v>
      </c>
      <c r="H73" s="580">
        <v>0.20922395412203842</v>
      </c>
      <c r="I73" s="486">
        <v>3.4937499748209822E-3</v>
      </c>
      <c r="J73" s="528"/>
    </row>
    <row r="74" spans="1:10" s="250" customFormat="1" ht="14.25" customHeight="1">
      <c r="A74" s="594" t="s">
        <v>403</v>
      </c>
      <c r="B74" s="599" t="s">
        <v>34</v>
      </c>
      <c r="C74" s="585">
        <v>984650.48</v>
      </c>
      <c r="D74" s="578">
        <v>4140565.8499999996</v>
      </c>
      <c r="E74" s="242" t="s">
        <v>65</v>
      </c>
      <c r="F74" s="584">
        <v>7219945.4800000004</v>
      </c>
      <c r="G74" s="577">
        <v>14800959.059999999</v>
      </c>
      <c r="H74" s="581">
        <v>1.0500098097693664</v>
      </c>
      <c r="I74" s="486">
        <v>3.4791814399139907E-3</v>
      </c>
      <c r="J74" s="528"/>
    </row>
    <row r="75" spans="1:10" s="250" customFormat="1" ht="14.25" customHeight="1">
      <c r="A75" s="594" t="s">
        <v>405</v>
      </c>
      <c r="B75" s="598" t="s">
        <v>585</v>
      </c>
      <c r="C75" s="584">
        <v>3366448</v>
      </c>
      <c r="D75" s="577">
        <v>3927106</v>
      </c>
      <c r="E75" s="242">
        <v>0.16654289625147922</v>
      </c>
      <c r="F75" s="584">
        <v>18780287</v>
      </c>
      <c r="G75" s="577">
        <v>14613337</v>
      </c>
      <c r="H75" s="580">
        <v>-0.22187893081719146</v>
      </c>
      <c r="I75" s="486">
        <v>3.4350781364574897E-3</v>
      </c>
      <c r="J75" s="528"/>
    </row>
    <row r="76" spans="1:10" s="250" customFormat="1" ht="14.25" customHeight="1">
      <c r="A76" s="594" t="s">
        <v>407</v>
      </c>
      <c r="B76" s="598" t="s">
        <v>592</v>
      </c>
      <c r="C76" s="584">
        <v>1393939.6400000001</v>
      </c>
      <c r="D76" s="577">
        <v>1725554.71</v>
      </c>
      <c r="E76" s="242">
        <v>0.23789772561457534</v>
      </c>
      <c r="F76" s="584">
        <v>15146287.890000001</v>
      </c>
      <c r="G76" s="577">
        <v>14472117.739999998</v>
      </c>
      <c r="H76" s="580">
        <v>-4.4510586019238962E-2</v>
      </c>
      <c r="I76" s="486">
        <v>3.4018824883674807E-3</v>
      </c>
      <c r="J76" s="528"/>
    </row>
    <row r="77" spans="1:10" s="250" customFormat="1" ht="14.25" customHeight="1">
      <c r="A77" s="594" t="s">
        <v>408</v>
      </c>
      <c r="B77" s="598" t="s">
        <v>402</v>
      </c>
      <c r="C77" s="584">
        <v>1202080</v>
      </c>
      <c r="D77" s="577">
        <v>2022829</v>
      </c>
      <c r="E77" s="242">
        <v>0.68277402502329299</v>
      </c>
      <c r="F77" s="584">
        <v>10737863.140000001</v>
      </c>
      <c r="G77" s="577">
        <v>14439738.98</v>
      </c>
      <c r="H77" s="580">
        <v>0.34474976927299528</v>
      </c>
      <c r="I77" s="486">
        <v>3.394271388277091E-3</v>
      </c>
      <c r="J77" s="528"/>
    </row>
    <row r="78" spans="1:10" s="250" customFormat="1" ht="14.25" customHeight="1">
      <c r="A78" s="594" t="s">
        <v>409</v>
      </c>
      <c r="B78" s="598" t="s">
        <v>412</v>
      </c>
      <c r="C78" s="584">
        <v>164938.72</v>
      </c>
      <c r="D78" s="577">
        <v>5370981.0800000001</v>
      </c>
      <c r="E78" s="242" t="s">
        <v>65</v>
      </c>
      <c r="F78" s="584">
        <v>1025667.72</v>
      </c>
      <c r="G78" s="577">
        <v>13217164.289999999</v>
      </c>
      <c r="H78" s="580" t="s">
        <v>65</v>
      </c>
      <c r="I78" s="486">
        <v>3.1068873645044713E-3</v>
      </c>
      <c r="J78" s="528"/>
    </row>
    <row r="79" spans="1:10" s="250" customFormat="1" ht="14.25" customHeight="1">
      <c r="A79" s="594" t="s">
        <v>411</v>
      </c>
      <c r="B79" s="598" t="s">
        <v>406</v>
      </c>
      <c r="C79" s="584">
        <v>1008455</v>
      </c>
      <c r="D79" s="577">
        <v>1374253</v>
      </c>
      <c r="E79" s="242">
        <v>0.36273110847781997</v>
      </c>
      <c r="F79" s="584">
        <v>9836045</v>
      </c>
      <c r="G79" s="577">
        <v>12154754</v>
      </c>
      <c r="H79" s="580">
        <v>0.23573590808094114</v>
      </c>
      <c r="I79" s="486">
        <v>2.8571523204740453E-3</v>
      </c>
      <c r="J79" s="528"/>
    </row>
    <row r="80" spans="1:10" s="250" customFormat="1" ht="14.25" customHeight="1">
      <c r="A80" s="594" t="s">
        <v>413</v>
      </c>
      <c r="B80" s="598" t="s">
        <v>586</v>
      </c>
      <c r="C80" s="584">
        <v>1011308</v>
      </c>
      <c r="D80" s="577">
        <v>922643.78</v>
      </c>
      <c r="E80" s="242">
        <v>-8.767281579894548E-2</v>
      </c>
      <c r="F80" s="584">
        <v>9178344.7400000002</v>
      </c>
      <c r="G80" s="577">
        <v>11295217.779999999</v>
      </c>
      <c r="H80" s="580">
        <v>0.23063777837571164</v>
      </c>
      <c r="I80" s="486">
        <v>2.6551057874463517E-3</v>
      </c>
      <c r="J80" s="528"/>
    </row>
    <row r="81" spans="1:38" s="250" customFormat="1" ht="14.25" customHeight="1">
      <c r="A81" s="594" t="s">
        <v>414</v>
      </c>
      <c r="B81" s="598" t="s">
        <v>410</v>
      </c>
      <c r="C81" s="584">
        <v>936793.27</v>
      </c>
      <c r="D81" s="577">
        <v>812725.5</v>
      </c>
      <c r="E81" s="242">
        <v>-0.13243879303274675</v>
      </c>
      <c r="F81" s="584">
        <v>9972560.7399999984</v>
      </c>
      <c r="G81" s="577">
        <v>10045445.26</v>
      </c>
      <c r="H81" s="581">
        <v>7.3085059996336188E-3</v>
      </c>
      <c r="I81" s="486">
        <v>2.3613285167930174E-3</v>
      </c>
      <c r="J81" s="528"/>
    </row>
    <row r="82" spans="1:38" s="250" customFormat="1" ht="14.25" customHeight="1">
      <c r="A82" s="594" t="s">
        <v>415</v>
      </c>
      <c r="B82" s="598" t="s">
        <v>587</v>
      </c>
      <c r="C82" s="584">
        <v>159500</v>
      </c>
      <c r="D82" s="577">
        <v>1015000</v>
      </c>
      <c r="E82" s="242" t="s">
        <v>65</v>
      </c>
      <c r="F82" s="584">
        <v>1733630</v>
      </c>
      <c r="G82" s="577">
        <v>9446000</v>
      </c>
      <c r="H82" s="581" t="s">
        <v>65</v>
      </c>
      <c r="I82" s="486">
        <v>2.2204201598154789E-3</v>
      </c>
      <c r="J82" s="528"/>
    </row>
    <row r="83" spans="1:38" s="250" customFormat="1" ht="14.25" customHeight="1">
      <c r="A83" s="594" t="s">
        <v>417</v>
      </c>
      <c r="B83" s="598" t="s">
        <v>416</v>
      </c>
      <c r="C83" s="584">
        <v>1654224.66</v>
      </c>
      <c r="D83" s="577">
        <v>1002356.0799999998</v>
      </c>
      <c r="E83" s="242">
        <v>-0.39406290799703114</v>
      </c>
      <c r="F83" s="584">
        <v>13314761.520000001</v>
      </c>
      <c r="G83" s="577">
        <v>9273425.4600000009</v>
      </c>
      <c r="H83" s="580">
        <v>-0.30352297740590706</v>
      </c>
      <c r="I83" s="486">
        <v>2.1798539955462768E-3</v>
      </c>
      <c r="J83" s="528"/>
    </row>
    <row r="84" spans="1:38" s="250" customFormat="1" ht="14.25" customHeight="1">
      <c r="A84" s="594" t="s">
        <v>418</v>
      </c>
      <c r="B84" s="598" t="s">
        <v>638</v>
      </c>
      <c r="C84" s="584">
        <v>442122.87</v>
      </c>
      <c r="D84" s="577">
        <v>885232.2</v>
      </c>
      <c r="E84" s="242">
        <v>1.0022311897142981</v>
      </c>
      <c r="F84" s="584">
        <v>1832340.5</v>
      </c>
      <c r="G84" s="577">
        <v>8797370.7999999989</v>
      </c>
      <c r="H84" s="581" t="s">
        <v>65</v>
      </c>
      <c r="I84" s="486">
        <v>2.0679503999250504E-3</v>
      </c>
      <c r="J84" s="528"/>
    </row>
    <row r="85" spans="1:38" s="250" customFormat="1" ht="14.25" customHeight="1">
      <c r="A85" s="594" t="s">
        <v>419</v>
      </c>
      <c r="B85" s="598" t="s">
        <v>420</v>
      </c>
      <c r="C85" s="584">
        <v>660000</v>
      </c>
      <c r="D85" s="577">
        <v>749000</v>
      </c>
      <c r="E85" s="242">
        <v>0.13484848484848477</v>
      </c>
      <c r="F85" s="584">
        <v>8950000</v>
      </c>
      <c r="G85" s="577">
        <v>8422190</v>
      </c>
      <c r="H85" s="581">
        <v>-5.8973184357541952E-2</v>
      </c>
      <c r="I85" s="486">
        <v>1.979758677302173E-3</v>
      </c>
      <c r="J85" s="528"/>
    </row>
    <row r="86" spans="1:38" s="250" customFormat="1" ht="14.25" customHeight="1">
      <c r="A86" s="594" t="s">
        <v>421</v>
      </c>
      <c r="B86" s="598" t="s">
        <v>579</v>
      </c>
      <c r="C86" s="584">
        <v>630072</v>
      </c>
      <c r="D86" s="577">
        <v>630085</v>
      </c>
      <c r="E86" s="242">
        <v>2.0632562627742601E-5</v>
      </c>
      <c r="F86" s="584">
        <v>9652895</v>
      </c>
      <c r="G86" s="577">
        <v>8401395</v>
      </c>
      <c r="H86" s="581">
        <v>-0.12965022410375338</v>
      </c>
      <c r="I86" s="486">
        <v>1.9748705090591747E-3</v>
      </c>
      <c r="J86" s="528"/>
    </row>
    <row r="87" spans="1:38" s="250" customFormat="1" ht="14.25" customHeight="1">
      <c r="A87" s="596"/>
      <c r="B87" s="600" t="s">
        <v>639</v>
      </c>
      <c r="C87" s="586">
        <v>42691286.069999874</v>
      </c>
      <c r="D87" s="579">
        <v>36624803.810000062</v>
      </c>
      <c r="E87" s="459">
        <v>-0.14210118313261277</v>
      </c>
      <c r="F87" s="590">
        <v>358277126.76999998</v>
      </c>
      <c r="G87" s="582">
        <v>312780910</v>
      </c>
      <c r="H87" s="583">
        <v>-0.12698610480709471</v>
      </c>
      <c r="I87" s="591">
        <v>7.3523717782069758E-2</v>
      </c>
      <c r="J87" s="528"/>
    </row>
    <row r="88" spans="1:38" s="252" customFormat="1" ht="14.25" customHeight="1" thickBot="1">
      <c r="A88" s="597"/>
      <c r="B88" s="601" t="s">
        <v>640</v>
      </c>
      <c r="C88" s="587">
        <v>332840413.19999993</v>
      </c>
      <c r="D88" s="588">
        <v>515274456.98000002</v>
      </c>
      <c r="E88" s="589">
        <v>0.54811265863432745</v>
      </c>
      <c r="F88" s="587">
        <v>3738572824.6899996</v>
      </c>
      <c r="G88" s="588">
        <v>4254149809.5500002</v>
      </c>
      <c r="H88" s="592">
        <v>0.13790743394245686</v>
      </c>
      <c r="I88" s="593">
        <v>1</v>
      </c>
      <c r="J88" s="528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0"/>
      <c r="AH88" s="250"/>
      <c r="AI88" s="250"/>
      <c r="AJ88" s="250"/>
      <c r="AK88" s="250"/>
      <c r="AL88" s="250"/>
    </row>
    <row r="89" spans="1:38" s="246" customFormat="1"/>
    <row r="90" spans="1:38" s="246" customFormat="1"/>
    <row r="91" spans="1:38" s="246" customFormat="1">
      <c r="A91" s="263" t="s">
        <v>349</v>
      </c>
      <c r="B91" s="263"/>
      <c r="C91" s="263"/>
      <c r="D91" s="263"/>
      <c r="E91" s="263"/>
      <c r="F91" s="263"/>
      <c r="G91" s="263"/>
      <c r="H91" s="263"/>
      <c r="I91" s="263"/>
    </row>
    <row r="92" spans="1:38" s="246" customFormat="1"/>
    <row r="93" spans="1:38" s="246" customFormat="1"/>
    <row r="94" spans="1:38" s="246" customFormat="1"/>
    <row r="95" spans="1:38" s="246" customFormat="1"/>
    <row r="96" spans="1:38" s="246" customFormat="1"/>
    <row r="97" s="246" customFormat="1"/>
    <row r="98" s="246" customFormat="1"/>
    <row r="99" s="246" customFormat="1"/>
    <row r="100" s="246" customFormat="1"/>
    <row r="101" s="246" customFormat="1"/>
    <row r="102" s="246" customFormat="1"/>
    <row r="103" s="246" customFormat="1"/>
    <row r="104" s="246" customFormat="1"/>
    <row r="105" s="246" customFormat="1"/>
    <row r="106" s="246" customFormat="1"/>
    <row r="107" s="246" customFormat="1"/>
    <row r="108" s="246" customFormat="1"/>
    <row r="109" s="246" customFormat="1"/>
    <row r="110" s="246" customFormat="1"/>
    <row r="111" s="246" customFormat="1"/>
    <row r="112" s="246" customFormat="1"/>
    <row r="113" s="246" customFormat="1"/>
    <row r="114" s="246" customFormat="1"/>
    <row r="115" s="246" customFormat="1"/>
    <row r="116" s="246" customFormat="1"/>
    <row r="117" s="246" customFormat="1"/>
    <row r="118" s="246" customFormat="1"/>
    <row r="119" s="246" customFormat="1"/>
    <row r="120" s="246" customFormat="1"/>
    <row r="121" s="246" customFormat="1"/>
    <row r="122" s="246" customFormat="1"/>
    <row r="123" s="246" customFormat="1"/>
    <row r="124" s="246" customFormat="1"/>
    <row r="125" s="246" customFormat="1"/>
    <row r="126" s="246" customFormat="1"/>
    <row r="127" s="246" customFormat="1"/>
    <row r="128" s="246" customFormat="1"/>
    <row r="129" s="246" customFormat="1"/>
    <row r="130" s="246" customFormat="1"/>
    <row r="131" s="246" customFormat="1"/>
    <row r="132" s="246" customFormat="1"/>
    <row r="133" s="246" customFormat="1"/>
    <row r="134" s="246" customFormat="1"/>
    <row r="135" s="246" customFormat="1"/>
    <row r="136" s="246" customFormat="1"/>
    <row r="137" s="246" customFormat="1"/>
    <row r="138" s="246" customFormat="1"/>
    <row r="139" s="246" customFormat="1"/>
    <row r="140" s="246" customFormat="1"/>
    <row r="141" s="246" customFormat="1"/>
    <row r="142" s="246" customFormat="1"/>
    <row r="143" s="246" customFormat="1"/>
    <row r="144" s="246" customFormat="1"/>
    <row r="145" s="246" customFormat="1"/>
    <row r="146" s="246" customFormat="1"/>
    <row r="147" s="246" customFormat="1"/>
    <row r="148" s="246" customFormat="1"/>
    <row r="149" s="246" customFormat="1"/>
    <row r="150" s="246" customFormat="1"/>
    <row r="151" s="246" customFormat="1"/>
    <row r="152" s="246" customFormat="1"/>
    <row r="153" s="246" customFormat="1"/>
    <row r="154" s="246" customFormat="1"/>
    <row r="155" s="246" customFormat="1"/>
    <row r="156" s="246" customFormat="1"/>
    <row r="157" s="246" customFormat="1"/>
    <row r="158" s="246" customFormat="1"/>
    <row r="159" s="246" customFormat="1"/>
    <row r="160" s="246" customFormat="1"/>
    <row r="161" s="246" customFormat="1"/>
    <row r="162" s="246" customFormat="1"/>
    <row r="163" s="246" customFormat="1"/>
    <row r="164" s="246" customFormat="1"/>
    <row r="165" s="246" customFormat="1"/>
    <row r="166" s="246" customFormat="1"/>
    <row r="167" s="246" customFormat="1"/>
    <row r="168" s="246" customFormat="1"/>
    <row r="169" s="246" customFormat="1"/>
    <row r="170" s="246" customFormat="1"/>
    <row r="171" s="246" customFormat="1"/>
    <row r="172" s="246" customFormat="1"/>
    <row r="173" s="246" customFormat="1"/>
    <row r="174" s="246" customFormat="1"/>
    <row r="175" s="246" customFormat="1"/>
    <row r="176" s="246" customFormat="1"/>
    <row r="177" s="246" customFormat="1"/>
    <row r="178" s="246" customFormat="1"/>
    <row r="179" s="246" customFormat="1"/>
    <row r="180" s="246" customFormat="1"/>
    <row r="181" s="246" customFormat="1"/>
    <row r="182" s="246" customFormat="1"/>
    <row r="183" s="246" customFormat="1"/>
    <row r="184" s="246" customFormat="1"/>
    <row r="185" s="246" customFormat="1"/>
    <row r="186" s="246" customFormat="1"/>
    <row r="187" s="246" customFormat="1"/>
    <row r="188" s="246" customFormat="1"/>
    <row r="189" s="246" customFormat="1"/>
    <row r="190" s="246" customFormat="1"/>
    <row r="191" s="246" customFormat="1"/>
    <row r="192" s="246" customFormat="1"/>
    <row r="193" s="246" customFormat="1"/>
    <row r="194" s="246" customFormat="1"/>
    <row r="195" s="246" customFormat="1"/>
    <row r="196" s="246" customFormat="1"/>
    <row r="197" s="246" customFormat="1"/>
    <row r="198" s="246" customFormat="1"/>
    <row r="199" s="246" customFormat="1"/>
    <row r="200" s="246" customFormat="1"/>
    <row r="201" s="246" customFormat="1"/>
    <row r="202" s="246" customFormat="1"/>
    <row r="203" s="246" customFormat="1"/>
    <row r="204" s="246" customFormat="1"/>
    <row r="205" s="246" customFormat="1"/>
    <row r="206" s="246" customFormat="1"/>
    <row r="207" s="246" customFormat="1"/>
    <row r="208" s="246" customFormat="1"/>
    <row r="209" s="246" customFormat="1"/>
    <row r="210" s="246" customFormat="1"/>
    <row r="211" s="246" customFormat="1"/>
    <row r="212" s="246" customFormat="1"/>
    <row r="213" s="246" customFormat="1"/>
    <row r="214" s="246" customFormat="1"/>
    <row r="215" s="246" customFormat="1"/>
    <row r="216" s="246" customFormat="1"/>
    <row r="217" s="246" customFormat="1"/>
    <row r="218" s="246" customFormat="1"/>
    <row r="219" s="246" customFormat="1"/>
    <row r="220" s="246" customFormat="1"/>
    <row r="221" s="246" customFormat="1"/>
    <row r="222" s="246" customFormat="1"/>
    <row r="223" s="246" customFormat="1"/>
    <row r="224" s="246" customFormat="1"/>
    <row r="225" s="246" customFormat="1"/>
    <row r="226" s="246" customFormat="1"/>
    <row r="227" s="246" customFormat="1"/>
    <row r="228" s="246" customFormat="1"/>
    <row r="229" s="246" customFormat="1"/>
    <row r="230" s="246" customFormat="1"/>
    <row r="231" s="246" customFormat="1"/>
    <row r="232" s="246" customFormat="1"/>
    <row r="233" s="246" customFormat="1"/>
    <row r="234" s="246" customFormat="1"/>
    <row r="235" s="246" customFormat="1"/>
    <row r="236" s="246" customFormat="1"/>
    <row r="237" s="246" customFormat="1"/>
    <row r="238" s="246" customFormat="1"/>
    <row r="239" s="246" customFormat="1"/>
    <row r="240" s="246" customFormat="1"/>
    <row r="241" s="246" customFormat="1"/>
    <row r="242" s="246" customFormat="1"/>
    <row r="243" s="246" customFormat="1"/>
    <row r="244" s="246" customFormat="1"/>
    <row r="245" s="246" customFormat="1"/>
    <row r="246" s="246" customFormat="1"/>
    <row r="247" s="246" customFormat="1"/>
    <row r="248" s="246" customFormat="1"/>
    <row r="249" s="246" customFormat="1"/>
    <row r="250" s="246" customFormat="1"/>
    <row r="251" s="246" customFormat="1"/>
    <row r="252" s="246" customFormat="1"/>
    <row r="253" s="246" customFormat="1"/>
    <row r="254" s="246" customFormat="1"/>
    <row r="255" s="246" customFormat="1"/>
    <row r="256" s="246" customFormat="1"/>
    <row r="257" s="246" customFormat="1"/>
    <row r="258" s="246" customFormat="1"/>
    <row r="259" s="246" customFormat="1"/>
    <row r="260" s="246" customFormat="1"/>
    <row r="261" s="246" customFormat="1"/>
    <row r="262" s="246" customFormat="1"/>
    <row r="263" s="246" customFormat="1"/>
    <row r="264" s="246" customFormat="1"/>
    <row r="265" s="246" customFormat="1"/>
    <row r="266" s="246" customFormat="1"/>
    <row r="267" s="246" customFormat="1"/>
    <row r="268" s="246" customFormat="1"/>
    <row r="269" s="246" customFormat="1"/>
    <row r="270" s="246" customFormat="1"/>
    <row r="271" s="246" customFormat="1"/>
    <row r="272" s="246" customFormat="1"/>
    <row r="273" s="246" customFormat="1"/>
    <row r="274" s="246" customFormat="1"/>
    <row r="275" s="246" customFormat="1"/>
    <row r="276" s="246" customFormat="1"/>
    <row r="277" s="246" customFormat="1"/>
    <row r="278" s="246" customFormat="1"/>
    <row r="279" s="246" customFormat="1"/>
    <row r="280" s="246" customFormat="1"/>
    <row r="281" s="246" customFormat="1"/>
    <row r="282" s="246" customFormat="1"/>
    <row r="283" s="246" customFormat="1"/>
    <row r="284" s="246" customFormat="1"/>
    <row r="285" s="246" customFormat="1"/>
    <row r="286" s="246" customFormat="1"/>
    <row r="287" s="246" customFormat="1"/>
    <row r="288" s="246" customFormat="1"/>
    <row r="289" s="246" customFormat="1"/>
    <row r="290" s="246" customFormat="1"/>
    <row r="291" s="246" customFormat="1"/>
  </sheetData>
  <mergeCells count="5">
    <mergeCell ref="C5:E5"/>
    <mergeCell ref="F5:I5"/>
    <mergeCell ref="C35:E35"/>
    <mergeCell ref="F35:I35"/>
    <mergeCell ref="A36:B36"/>
  </mergeCells>
  <conditionalFormatting sqref="H37:H88">
    <cfRule type="top10" dxfId="0" priority="1" percent="1" rank="1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71"/>
  <sheetViews>
    <sheetView topLeftCell="A3" zoomScale="130" zoomScaleNormal="130" workbookViewId="0">
      <selection activeCell="H90" sqref="A7:H90"/>
    </sheetView>
  </sheetViews>
  <sheetFormatPr baseColWidth="10" defaultRowHeight="15"/>
  <cols>
    <col min="1" max="1" width="52.140625" customWidth="1"/>
    <col min="2" max="3" width="13.28515625" style="451" customWidth="1"/>
    <col min="4" max="4" width="11.42578125" style="451" customWidth="1"/>
    <col min="5" max="6" width="13.28515625" style="451" customWidth="1"/>
    <col min="7" max="8" width="11.42578125" style="451"/>
    <col min="9" max="21" width="11.42578125" style="245"/>
  </cols>
  <sheetData>
    <row r="1" spans="1:21">
      <c r="A1" s="498" t="s">
        <v>437</v>
      </c>
      <c r="B1" s="495"/>
      <c r="C1" s="495"/>
      <c r="D1" s="495"/>
      <c r="E1" s="495"/>
      <c r="F1" s="495"/>
      <c r="G1" s="495"/>
      <c r="H1" s="495"/>
    </row>
    <row r="2" spans="1:21" ht="15.75">
      <c r="A2" s="499" t="s">
        <v>351</v>
      </c>
      <c r="B2" s="495"/>
      <c r="C2" s="495"/>
      <c r="D2" s="495"/>
      <c r="E2" s="495"/>
      <c r="F2" s="495"/>
      <c r="G2" s="495"/>
      <c r="H2" s="495"/>
    </row>
    <row r="3" spans="1:21" s="129" customFormat="1">
      <c r="A3" s="251"/>
      <c r="B3" s="495"/>
      <c r="C3" s="495"/>
      <c r="D3" s="495"/>
      <c r="E3" s="495"/>
      <c r="F3" s="495"/>
      <c r="G3" s="495"/>
      <c r="H3" s="49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</row>
    <row r="4" spans="1:21" ht="15.75" thickBot="1">
      <c r="A4" s="1" t="s">
        <v>431</v>
      </c>
      <c r="B4" s="495"/>
      <c r="C4" s="495"/>
      <c r="D4" s="495"/>
      <c r="E4" s="495"/>
      <c r="F4" s="495"/>
      <c r="G4" s="495"/>
      <c r="H4" s="495"/>
    </row>
    <row r="5" spans="1:21" ht="15.75" thickBot="1">
      <c r="A5" s="496"/>
      <c r="B5" s="663" t="s">
        <v>618</v>
      </c>
      <c r="C5" s="664"/>
      <c r="D5" s="665"/>
      <c r="E5" s="663" t="s">
        <v>617</v>
      </c>
      <c r="F5" s="664"/>
      <c r="G5" s="664"/>
      <c r="H5" s="665"/>
    </row>
    <row r="6" spans="1:21">
      <c r="A6" s="152" t="s">
        <v>432</v>
      </c>
      <c r="B6" s="622">
        <v>2016</v>
      </c>
      <c r="C6" s="623">
        <v>2017</v>
      </c>
      <c r="D6" s="624" t="s">
        <v>238</v>
      </c>
      <c r="E6" s="623">
        <v>2016</v>
      </c>
      <c r="F6" s="623">
        <v>2017</v>
      </c>
      <c r="G6" s="511" t="s">
        <v>238</v>
      </c>
      <c r="H6" s="512" t="s">
        <v>239</v>
      </c>
    </row>
    <row r="7" spans="1:21">
      <c r="A7" s="612" t="s">
        <v>425</v>
      </c>
      <c r="B7" s="617">
        <v>18581103.490000002</v>
      </c>
      <c r="C7" s="457">
        <v>34260446.059999995</v>
      </c>
      <c r="D7" s="618">
        <v>0.84383269155345464</v>
      </c>
      <c r="E7" s="457">
        <v>201995013.98000002</v>
      </c>
      <c r="F7" s="457">
        <v>249630522.85000002</v>
      </c>
      <c r="G7" s="458">
        <v>0.23582517177734141</v>
      </c>
      <c r="H7" s="625">
        <v>1</v>
      </c>
    </row>
    <row r="8" spans="1:21">
      <c r="A8" s="613" t="s">
        <v>22</v>
      </c>
      <c r="B8" s="619">
        <v>1634767</v>
      </c>
      <c r="C8" s="154">
        <v>10145560</v>
      </c>
      <c r="D8" s="242">
        <v>5.2061198935383448</v>
      </c>
      <c r="E8" s="154">
        <v>29691643</v>
      </c>
      <c r="F8" s="154">
        <v>67794195</v>
      </c>
      <c r="G8" s="456">
        <v>1.2832752973622914</v>
      </c>
      <c r="H8" s="486">
        <v>0.27157814768002836</v>
      </c>
      <c r="I8" s="529"/>
    </row>
    <row r="9" spans="1:21">
      <c r="A9" s="613" t="s">
        <v>170</v>
      </c>
      <c r="B9" s="619">
        <v>0</v>
      </c>
      <c r="C9" s="154">
        <v>2484008</v>
      </c>
      <c r="D9" s="242" t="s">
        <v>65</v>
      </c>
      <c r="E9" s="154">
        <v>37501503</v>
      </c>
      <c r="F9" s="154">
        <v>65826438</v>
      </c>
      <c r="G9" s="456">
        <v>0.75530132752279289</v>
      </c>
      <c r="H9" s="486">
        <v>0.26369546980260228</v>
      </c>
      <c r="I9" s="529"/>
    </row>
    <row r="10" spans="1:21">
      <c r="A10" s="613" t="s">
        <v>565</v>
      </c>
      <c r="B10" s="619">
        <v>3906681</v>
      </c>
      <c r="C10" s="154">
        <v>3620779</v>
      </c>
      <c r="D10" s="242">
        <v>-7.3182837298463865E-2</v>
      </c>
      <c r="E10" s="154">
        <v>38229023</v>
      </c>
      <c r="F10" s="154">
        <v>22871917</v>
      </c>
      <c r="G10" s="456">
        <v>-0.40171327423146541</v>
      </c>
      <c r="H10" s="486">
        <v>9.1623078535726418E-2</v>
      </c>
      <c r="I10" s="529"/>
    </row>
    <row r="11" spans="1:21">
      <c r="A11" s="614" t="s">
        <v>23</v>
      </c>
      <c r="B11" s="619">
        <v>1196134</v>
      </c>
      <c r="C11" s="154">
        <v>4350451</v>
      </c>
      <c r="D11" s="242">
        <v>2.6370933356965023</v>
      </c>
      <c r="E11" s="154">
        <v>9426957</v>
      </c>
      <c r="F11" s="154">
        <v>12696695</v>
      </c>
      <c r="G11" s="456">
        <v>0.34684978408196843</v>
      </c>
      <c r="H11" s="486">
        <v>5.086194931230141E-2</v>
      </c>
      <c r="I11" s="529"/>
    </row>
    <row r="12" spans="1:21">
      <c r="A12" s="614" t="s">
        <v>163</v>
      </c>
      <c r="B12" s="619">
        <v>1470541</v>
      </c>
      <c r="C12" s="154">
        <v>1899317</v>
      </c>
      <c r="D12" s="242">
        <v>0.29157704545469998</v>
      </c>
      <c r="E12" s="154">
        <v>11855440</v>
      </c>
      <c r="F12" s="154">
        <v>8258305</v>
      </c>
      <c r="G12" s="456">
        <v>-0.30341640630799027</v>
      </c>
      <c r="H12" s="486">
        <v>3.3082112338330985E-2</v>
      </c>
      <c r="I12" s="529"/>
    </row>
    <row r="13" spans="1:21">
      <c r="A13" s="614" t="s">
        <v>127</v>
      </c>
      <c r="B13" s="619">
        <v>0</v>
      </c>
      <c r="C13" s="154">
        <v>1987525.03</v>
      </c>
      <c r="D13" s="242" t="s">
        <v>65</v>
      </c>
      <c r="E13" s="154" t="s">
        <v>55</v>
      </c>
      <c r="F13" s="154">
        <v>7950100.2999999998</v>
      </c>
      <c r="G13" s="456" t="s">
        <v>65</v>
      </c>
      <c r="H13" s="486">
        <v>3.1847468848098831E-2</v>
      </c>
      <c r="I13" s="529"/>
    </row>
    <row r="14" spans="1:21">
      <c r="A14" s="614" t="s">
        <v>167</v>
      </c>
      <c r="B14" s="619">
        <v>34860</v>
      </c>
      <c r="C14" s="154">
        <v>2355989.2599999998</v>
      </c>
      <c r="D14" s="242">
        <v>66.584316121629371</v>
      </c>
      <c r="E14" s="154">
        <v>762649.77</v>
      </c>
      <c r="F14" s="154">
        <v>7147733.29</v>
      </c>
      <c r="G14" s="456">
        <v>8.3722355544668954</v>
      </c>
      <c r="H14" s="486">
        <v>2.8633250487140896E-2</v>
      </c>
      <c r="I14" s="529"/>
    </row>
    <row r="15" spans="1:21">
      <c r="A15" s="614" t="s">
        <v>24</v>
      </c>
      <c r="B15" s="619">
        <v>7036671.6299999999</v>
      </c>
      <c r="C15" s="154">
        <v>170396.17</v>
      </c>
      <c r="D15" s="242">
        <v>-0.97578455000322362</v>
      </c>
      <c r="E15" s="154">
        <v>26218187.459999997</v>
      </c>
      <c r="F15" s="154">
        <v>6432330.0999999996</v>
      </c>
      <c r="G15" s="456">
        <v>-0.75466152609467985</v>
      </c>
      <c r="H15" s="486">
        <v>2.5767402265407701E-2</v>
      </c>
      <c r="I15" s="529"/>
    </row>
    <row r="16" spans="1:21">
      <c r="A16" s="614" t="s">
        <v>584</v>
      </c>
      <c r="B16" s="619">
        <v>28161</v>
      </c>
      <c r="C16" s="154">
        <v>3040579</v>
      </c>
      <c r="D16" s="242" t="s">
        <v>65</v>
      </c>
      <c r="E16" s="154">
        <v>353018.18</v>
      </c>
      <c r="F16" s="154">
        <v>6298854</v>
      </c>
      <c r="G16" s="456">
        <v>16.842860104258655</v>
      </c>
      <c r="H16" s="486">
        <v>2.5232707635615959E-2</v>
      </c>
      <c r="I16" s="529"/>
    </row>
    <row r="17" spans="1:9">
      <c r="A17" s="614" t="s">
        <v>578</v>
      </c>
      <c r="B17" s="619">
        <v>0</v>
      </c>
      <c r="C17" s="154">
        <v>1206716.96</v>
      </c>
      <c r="D17" s="242" t="s">
        <v>65</v>
      </c>
      <c r="E17" s="154" t="s">
        <v>55</v>
      </c>
      <c r="F17" s="154">
        <v>4826867.84</v>
      </c>
      <c r="G17" s="456" t="s">
        <v>65</v>
      </c>
      <c r="H17" s="486">
        <v>1.9336048272031246E-2</v>
      </c>
      <c r="I17" s="529"/>
    </row>
    <row r="18" spans="1:9">
      <c r="A18" s="614" t="s">
        <v>651</v>
      </c>
      <c r="B18" s="619">
        <v>3273287.8600000031</v>
      </c>
      <c r="C18" s="154">
        <v>2999124.6399999931</v>
      </c>
      <c r="D18" s="242">
        <v>-8.3757748088800765E-2</v>
      </c>
      <c r="E18" s="154">
        <v>47956592.570000023</v>
      </c>
      <c r="F18" s="154">
        <v>39527087.320000023</v>
      </c>
      <c r="G18" s="456">
        <v>-0.17577364859056321</v>
      </c>
      <c r="H18" s="486">
        <v>0.15834236482271591</v>
      </c>
      <c r="I18" s="529"/>
    </row>
    <row r="19" spans="1:9">
      <c r="A19" s="612" t="s">
        <v>426</v>
      </c>
      <c r="B19" s="620">
        <v>27390362.759999998</v>
      </c>
      <c r="C19" s="454">
        <v>71612602.570000008</v>
      </c>
      <c r="D19" s="484">
        <v>1.6145182229780741</v>
      </c>
      <c r="E19" s="454">
        <v>311169355.59999996</v>
      </c>
      <c r="F19" s="454">
        <v>430576885.13</v>
      </c>
      <c r="G19" s="455">
        <v>0.38373807504198854</v>
      </c>
      <c r="H19" s="485">
        <v>1</v>
      </c>
      <c r="I19" s="529"/>
    </row>
    <row r="20" spans="1:9">
      <c r="A20" s="613" t="s">
        <v>22</v>
      </c>
      <c r="B20" s="619">
        <v>5853828</v>
      </c>
      <c r="C20" s="154">
        <v>2776000</v>
      </c>
      <c r="D20" s="242">
        <v>-0.52578039532422205</v>
      </c>
      <c r="E20" s="154">
        <v>34073717</v>
      </c>
      <c r="F20" s="154">
        <v>102342614</v>
      </c>
      <c r="G20" s="456">
        <v>2.0035647123558609</v>
      </c>
      <c r="H20" s="486">
        <v>0.23768719950932959</v>
      </c>
      <c r="I20" s="529"/>
    </row>
    <row r="21" spans="1:9">
      <c r="A21" s="613" t="s">
        <v>629</v>
      </c>
      <c r="B21" s="619">
        <v>4583989</v>
      </c>
      <c r="C21" s="154">
        <v>20316989</v>
      </c>
      <c r="D21" s="242">
        <v>3.4321635588567077</v>
      </c>
      <c r="E21" s="154">
        <v>67628476</v>
      </c>
      <c r="F21" s="154">
        <v>84897987</v>
      </c>
      <c r="G21" s="456">
        <v>0.25535857114390681</v>
      </c>
      <c r="H21" s="486">
        <v>0.19717265355377253</v>
      </c>
      <c r="I21" s="529"/>
    </row>
    <row r="22" spans="1:9">
      <c r="A22" s="613" t="s">
        <v>170</v>
      </c>
      <c r="B22" s="619">
        <v>4609087</v>
      </c>
      <c r="C22" s="154">
        <v>15869777</v>
      </c>
      <c r="D22" s="242">
        <v>2.4431498038548631</v>
      </c>
      <c r="E22" s="154">
        <v>53164483</v>
      </c>
      <c r="F22" s="154">
        <v>67338145</v>
      </c>
      <c r="G22" s="456">
        <v>0.26660020374880733</v>
      </c>
      <c r="H22" s="486">
        <v>0.15639052472514689</v>
      </c>
      <c r="I22" s="529"/>
    </row>
    <row r="23" spans="1:9">
      <c r="A23" s="614" t="s">
        <v>169</v>
      </c>
      <c r="B23" s="619">
        <v>2415122</v>
      </c>
      <c r="C23" s="154">
        <v>14207517</v>
      </c>
      <c r="D23" s="242">
        <v>4.8827326321403222</v>
      </c>
      <c r="E23" s="154">
        <v>39699184</v>
      </c>
      <c r="F23" s="154">
        <v>28849737</v>
      </c>
      <c r="G23" s="456">
        <v>-0.27329143591465255</v>
      </c>
      <c r="H23" s="486">
        <v>6.7002521492275813E-2</v>
      </c>
      <c r="I23" s="529"/>
    </row>
    <row r="24" spans="1:9">
      <c r="A24" s="614" t="s">
        <v>631</v>
      </c>
      <c r="B24" s="619">
        <v>663673.73</v>
      </c>
      <c r="C24" s="154">
        <v>1883465.56</v>
      </c>
      <c r="D24" s="242">
        <v>1.8379389975251845</v>
      </c>
      <c r="E24" s="154">
        <v>4866365.0600000005</v>
      </c>
      <c r="F24" s="154">
        <v>21857914.549999997</v>
      </c>
      <c r="G24" s="456">
        <v>3.491630668990541</v>
      </c>
      <c r="H24" s="486">
        <v>5.0764254433678303E-2</v>
      </c>
      <c r="I24" s="529"/>
    </row>
    <row r="25" spans="1:9">
      <c r="A25" s="614" t="s">
        <v>34</v>
      </c>
      <c r="B25" s="619">
        <v>151000.68</v>
      </c>
      <c r="C25" s="154">
        <v>3767088.61</v>
      </c>
      <c r="D25" s="242">
        <v>23.947494342409584</v>
      </c>
      <c r="E25" s="154">
        <v>676938.67999999993</v>
      </c>
      <c r="F25" s="154">
        <v>10497551.75</v>
      </c>
      <c r="G25" s="456">
        <v>14.507389458082084</v>
      </c>
      <c r="H25" s="486">
        <v>2.4380202729253741E-2</v>
      </c>
      <c r="I25" s="529"/>
    </row>
    <row r="26" spans="1:9">
      <c r="A26" s="614" t="s">
        <v>25</v>
      </c>
      <c r="B26" s="619">
        <v>1437281</v>
      </c>
      <c r="C26" s="154">
        <v>0</v>
      </c>
      <c r="D26" s="242" t="s">
        <v>55</v>
      </c>
      <c r="E26" s="154">
        <v>10255557</v>
      </c>
      <c r="F26" s="154">
        <v>7823876</v>
      </c>
      <c r="G26" s="456">
        <v>-0.23710862315913217</v>
      </c>
      <c r="H26" s="486">
        <v>1.8170682798352752E-2</v>
      </c>
      <c r="I26" s="529"/>
    </row>
    <row r="27" spans="1:9">
      <c r="A27" s="614" t="s">
        <v>24</v>
      </c>
      <c r="B27" s="619">
        <v>252012.94</v>
      </c>
      <c r="C27" s="154">
        <v>1044713.11</v>
      </c>
      <c r="D27" s="242">
        <v>3.1454740776406167</v>
      </c>
      <c r="E27" s="154">
        <v>9340067.3000000007</v>
      </c>
      <c r="F27" s="154">
        <v>7253076.2400000002</v>
      </c>
      <c r="G27" s="456">
        <v>-0.22344497025198096</v>
      </c>
      <c r="H27" s="486">
        <v>1.6845019996394251E-2</v>
      </c>
      <c r="I27" s="529"/>
    </row>
    <row r="28" spans="1:9">
      <c r="A28" s="614" t="s">
        <v>633</v>
      </c>
      <c r="B28" s="619">
        <v>648000</v>
      </c>
      <c r="C28" s="154">
        <v>1165000</v>
      </c>
      <c r="D28" s="242">
        <v>0.79783950617283961</v>
      </c>
      <c r="E28" s="154">
        <v>4180900</v>
      </c>
      <c r="F28" s="154">
        <v>6466000</v>
      </c>
      <c r="G28" s="456">
        <v>0.54655696141979004</v>
      </c>
      <c r="H28" s="486">
        <v>1.5017062511490327E-2</v>
      </c>
      <c r="I28" s="529"/>
    </row>
    <row r="29" spans="1:9">
      <c r="A29" s="614" t="s">
        <v>33</v>
      </c>
      <c r="B29" s="619">
        <v>266213</v>
      </c>
      <c r="C29" s="154">
        <v>246806</v>
      </c>
      <c r="D29" s="242">
        <v>-7.2900271587037491E-2</v>
      </c>
      <c r="E29" s="154">
        <v>2869958</v>
      </c>
      <c r="F29" s="154">
        <v>6400065</v>
      </c>
      <c r="G29" s="456">
        <v>1.2300204393235021</v>
      </c>
      <c r="H29" s="486">
        <v>1.4863930742746882E-2</v>
      </c>
      <c r="I29" s="529"/>
    </row>
    <row r="30" spans="1:9">
      <c r="A30" s="614" t="s">
        <v>646</v>
      </c>
      <c r="B30" s="619">
        <v>6510155.4099999964</v>
      </c>
      <c r="C30" s="154">
        <v>10335246.290000007</v>
      </c>
      <c r="D30" s="242">
        <v>0.58755753727851667</v>
      </c>
      <c r="E30" s="154">
        <v>84413709.559999943</v>
      </c>
      <c r="F30" s="154">
        <v>86849918.589999974</v>
      </c>
      <c r="G30" s="456">
        <v>2.8860347954124732E-2</v>
      </c>
      <c r="H30" s="486">
        <v>0.20170594750755885</v>
      </c>
      <c r="I30" s="529"/>
    </row>
    <row r="31" spans="1:9">
      <c r="A31" s="612" t="s">
        <v>427</v>
      </c>
      <c r="B31" s="620">
        <v>43391772.030000009</v>
      </c>
      <c r="C31" s="454">
        <v>46446331.059999995</v>
      </c>
      <c r="D31" s="484">
        <v>7.0394890254496634E-2</v>
      </c>
      <c r="E31" s="454">
        <v>332891782.52000004</v>
      </c>
      <c r="F31" s="454">
        <v>426967272.35000002</v>
      </c>
      <c r="G31" s="455">
        <v>0.28260081735225162</v>
      </c>
      <c r="H31" s="485">
        <v>1</v>
      </c>
      <c r="I31" s="529"/>
    </row>
    <row r="32" spans="1:9">
      <c r="A32" s="613" t="s">
        <v>127</v>
      </c>
      <c r="B32" s="619">
        <v>9218493.8000000007</v>
      </c>
      <c r="C32" s="154">
        <v>6758308.2300000004</v>
      </c>
      <c r="D32" s="242">
        <v>-0.26687500402723052</v>
      </c>
      <c r="E32" s="154">
        <v>82082681.810000002</v>
      </c>
      <c r="F32" s="154">
        <v>60698564.460000008</v>
      </c>
      <c r="G32" s="456">
        <v>-0.26051923351503847</v>
      </c>
      <c r="H32" s="486">
        <v>0.14216210091681986</v>
      </c>
      <c r="I32" s="529"/>
    </row>
    <row r="33" spans="1:9">
      <c r="A33" s="613" t="s">
        <v>171</v>
      </c>
      <c r="B33" s="619">
        <v>3385689</v>
      </c>
      <c r="C33" s="154">
        <v>3016446</v>
      </c>
      <c r="D33" s="242">
        <v>-0.10905992842225021</v>
      </c>
      <c r="E33" s="154">
        <v>33953270</v>
      </c>
      <c r="F33" s="154">
        <v>38257844</v>
      </c>
      <c r="G33" s="456">
        <v>0.1267793646974209</v>
      </c>
      <c r="H33" s="486">
        <v>8.9603692080264891E-2</v>
      </c>
      <c r="I33" s="529"/>
    </row>
    <row r="34" spans="1:9">
      <c r="A34" s="613" t="s">
        <v>380</v>
      </c>
      <c r="B34" s="619">
        <v>2297630.02</v>
      </c>
      <c r="C34" s="154">
        <v>3264992.31</v>
      </c>
      <c r="D34" s="242">
        <v>0.42102613631414854</v>
      </c>
      <c r="E34" s="154">
        <v>16130282.98</v>
      </c>
      <c r="F34" s="154">
        <v>36076758.789999999</v>
      </c>
      <c r="G34" s="456">
        <v>1.2365856094856928</v>
      </c>
      <c r="H34" s="486">
        <v>8.4495372658039747E-2</v>
      </c>
      <c r="I34" s="529"/>
    </row>
    <row r="35" spans="1:9">
      <c r="A35" s="614" t="s">
        <v>635</v>
      </c>
      <c r="B35" s="619">
        <v>350000</v>
      </c>
      <c r="C35" s="154">
        <v>3500000</v>
      </c>
      <c r="D35" s="242">
        <v>9</v>
      </c>
      <c r="E35" s="154">
        <v>3440000</v>
      </c>
      <c r="F35" s="154">
        <v>23800000</v>
      </c>
      <c r="G35" s="456">
        <v>5.9186046511627906</v>
      </c>
      <c r="H35" s="486">
        <v>5.5741977292560044E-2</v>
      </c>
      <c r="I35" s="529"/>
    </row>
    <row r="36" spans="1:9">
      <c r="A36" s="614" t="s">
        <v>564</v>
      </c>
      <c r="B36" s="619">
        <v>1473388</v>
      </c>
      <c r="C36" s="154">
        <v>3318014</v>
      </c>
      <c r="D36" s="242">
        <v>1.2519621443910225</v>
      </c>
      <c r="E36" s="154">
        <v>12082464</v>
      </c>
      <c r="F36" s="154">
        <v>23335958</v>
      </c>
      <c r="G36" s="456">
        <v>0.93139065011904854</v>
      </c>
      <c r="H36" s="486">
        <v>5.4655144577148519E-2</v>
      </c>
      <c r="I36" s="529"/>
    </row>
    <row r="37" spans="1:9">
      <c r="A37" s="614" t="s">
        <v>30</v>
      </c>
      <c r="B37" s="619">
        <v>1928018</v>
      </c>
      <c r="C37" s="154">
        <v>1400743</v>
      </c>
      <c r="D37" s="242">
        <v>-0.2734803305778265</v>
      </c>
      <c r="E37" s="154">
        <v>19601177</v>
      </c>
      <c r="F37" s="154">
        <v>21741319</v>
      </c>
      <c r="G37" s="456">
        <v>0.10918436173501211</v>
      </c>
      <c r="H37" s="486">
        <v>5.0920340756651437E-2</v>
      </c>
      <c r="I37" s="529"/>
    </row>
    <row r="38" spans="1:9">
      <c r="A38" s="614" t="s">
        <v>384</v>
      </c>
      <c r="B38" s="619">
        <v>351134</v>
      </c>
      <c r="C38" s="154">
        <v>491013.03</v>
      </c>
      <c r="D38" s="242">
        <v>0.39836367312763787</v>
      </c>
      <c r="E38" s="154">
        <v>6745987.7799999993</v>
      </c>
      <c r="F38" s="154">
        <v>17874248.599999998</v>
      </c>
      <c r="G38" s="456">
        <v>1.6496117667144663</v>
      </c>
      <c r="H38" s="486">
        <v>4.1863275612721552E-2</v>
      </c>
      <c r="I38" s="529"/>
    </row>
    <row r="39" spans="1:9">
      <c r="A39" s="614" t="s">
        <v>169</v>
      </c>
      <c r="B39" s="619">
        <v>221445</v>
      </c>
      <c r="C39" s="154">
        <v>876955</v>
      </c>
      <c r="D39" s="242">
        <v>2.9601481180428548</v>
      </c>
      <c r="E39" s="154">
        <v>9356025</v>
      </c>
      <c r="F39" s="154">
        <v>10730609</v>
      </c>
      <c r="G39" s="456">
        <v>0.14691965872258783</v>
      </c>
      <c r="H39" s="486">
        <v>2.5132158118207581E-2</v>
      </c>
      <c r="I39" s="529"/>
    </row>
    <row r="40" spans="1:9">
      <c r="A40" s="614" t="s">
        <v>632</v>
      </c>
      <c r="B40" s="619">
        <v>711769</v>
      </c>
      <c r="C40" s="154">
        <v>885799</v>
      </c>
      <c r="D40" s="242">
        <v>0.24450348357402474</v>
      </c>
      <c r="E40" s="154">
        <v>9112031</v>
      </c>
      <c r="F40" s="154">
        <v>10652560</v>
      </c>
      <c r="G40" s="456">
        <v>0.16906538180126907</v>
      </c>
      <c r="H40" s="486">
        <v>2.4949359564186278E-2</v>
      </c>
      <c r="I40" s="529"/>
    </row>
    <row r="41" spans="1:9">
      <c r="A41" s="614" t="s">
        <v>173</v>
      </c>
      <c r="B41" s="619">
        <v>928634.53999999992</v>
      </c>
      <c r="C41" s="154">
        <v>768076.26</v>
      </c>
      <c r="D41" s="242">
        <v>-0.17289716576770875</v>
      </c>
      <c r="E41" s="154">
        <v>2181077.54</v>
      </c>
      <c r="F41" s="154">
        <v>9525647.6399999987</v>
      </c>
      <c r="G41" s="456">
        <v>3.367404397736359</v>
      </c>
      <c r="H41" s="486">
        <v>2.2310018254025548E-2</v>
      </c>
      <c r="I41" s="529"/>
    </row>
    <row r="42" spans="1:9">
      <c r="A42" s="614" t="s">
        <v>647</v>
      </c>
      <c r="B42" s="619">
        <v>22525570.670000009</v>
      </c>
      <c r="C42" s="154">
        <v>22165984.229999993</v>
      </c>
      <c r="D42" s="242">
        <v>-1.5963477474909005E-2</v>
      </c>
      <c r="E42" s="154">
        <v>138206785.41000003</v>
      </c>
      <c r="F42" s="154">
        <v>174273762.86000004</v>
      </c>
      <c r="G42" s="456">
        <v>0.26096386905320768</v>
      </c>
      <c r="H42" s="486">
        <v>0.40816656016937464</v>
      </c>
      <c r="I42" s="529"/>
    </row>
    <row r="43" spans="1:9">
      <c r="A43" s="612" t="s">
        <v>428</v>
      </c>
      <c r="B43" s="620">
        <v>78689320.430000007</v>
      </c>
      <c r="C43" s="454">
        <v>94379647.210000008</v>
      </c>
      <c r="D43" s="484">
        <v>0.19939588617946846</v>
      </c>
      <c r="E43" s="454">
        <v>847633454.70000005</v>
      </c>
      <c r="F43" s="454">
        <v>912171125.96000004</v>
      </c>
      <c r="G43" s="455">
        <v>7.6138655101622321E-2</v>
      </c>
      <c r="H43" s="485">
        <v>1</v>
      </c>
      <c r="I43" s="529"/>
    </row>
    <row r="44" spans="1:9">
      <c r="A44" s="613" t="s">
        <v>170</v>
      </c>
      <c r="B44" s="619">
        <v>25992762</v>
      </c>
      <c r="C44" s="154">
        <v>28888523</v>
      </c>
      <c r="D44" s="242">
        <v>0.11140643691501495</v>
      </c>
      <c r="E44" s="154">
        <v>360574577</v>
      </c>
      <c r="F44" s="154">
        <v>300504862</v>
      </c>
      <c r="G44" s="456">
        <v>-0.16659442687219739</v>
      </c>
      <c r="H44" s="486">
        <v>0.32943912983842633</v>
      </c>
      <c r="I44" s="529"/>
    </row>
    <row r="45" spans="1:9">
      <c r="A45" s="613" t="s">
        <v>31</v>
      </c>
      <c r="B45" s="619">
        <v>3072712</v>
      </c>
      <c r="C45" s="154">
        <v>17317367</v>
      </c>
      <c r="D45" s="242" t="s">
        <v>65</v>
      </c>
      <c r="E45" s="154">
        <v>88381818</v>
      </c>
      <c r="F45" s="154">
        <v>171684220</v>
      </c>
      <c r="G45" s="456">
        <v>0.94252872236685614</v>
      </c>
      <c r="H45" s="486">
        <v>0.18821492493452219</v>
      </c>
      <c r="I45" s="529"/>
    </row>
    <row r="46" spans="1:9">
      <c r="A46" s="613" t="s">
        <v>30</v>
      </c>
      <c r="B46" s="619">
        <v>13324590</v>
      </c>
      <c r="C46" s="154">
        <v>13458324</v>
      </c>
      <c r="D46" s="242">
        <v>1.0036631521119999E-2</v>
      </c>
      <c r="E46" s="154">
        <v>141829903</v>
      </c>
      <c r="F46" s="154">
        <v>142621334</v>
      </c>
      <c r="G46" s="456">
        <v>5.5801420099681476E-3</v>
      </c>
      <c r="H46" s="486">
        <v>0.15635370375257213</v>
      </c>
      <c r="I46" s="529"/>
    </row>
    <row r="47" spans="1:9">
      <c r="A47" s="614" t="s">
        <v>370</v>
      </c>
      <c r="B47" s="619">
        <v>6196533</v>
      </c>
      <c r="C47" s="154">
        <v>6730210</v>
      </c>
      <c r="D47" s="242">
        <v>8.6125096081954178E-2</v>
      </c>
      <c r="E47" s="154">
        <v>19778378</v>
      </c>
      <c r="F47" s="154">
        <v>57695185</v>
      </c>
      <c r="G47" s="456">
        <v>1.9170837467056194</v>
      </c>
      <c r="H47" s="486">
        <v>6.3250396069355536E-2</v>
      </c>
      <c r="I47" s="529"/>
    </row>
    <row r="48" spans="1:9">
      <c r="A48" s="614" t="s">
        <v>634</v>
      </c>
      <c r="B48" s="619">
        <v>2251000</v>
      </c>
      <c r="C48" s="154">
        <v>3026024</v>
      </c>
      <c r="D48" s="242">
        <v>0.34430208796090622</v>
      </c>
      <c r="E48" s="154">
        <v>27189100</v>
      </c>
      <c r="F48" s="154">
        <v>25806817</v>
      </c>
      <c r="G48" s="456">
        <v>-5.0839601163701675E-2</v>
      </c>
      <c r="H48" s="486">
        <v>2.8291639874963182E-2</v>
      </c>
      <c r="I48" s="529"/>
    </row>
    <row r="49" spans="1:9">
      <c r="A49" s="614" t="s">
        <v>633</v>
      </c>
      <c r="B49" s="619">
        <v>4940800</v>
      </c>
      <c r="C49" s="154">
        <v>3420000</v>
      </c>
      <c r="D49" s="242">
        <v>-0.3078044041450777</v>
      </c>
      <c r="E49" s="154">
        <v>18363470</v>
      </c>
      <c r="F49" s="154">
        <v>21504000</v>
      </c>
      <c r="G49" s="456">
        <v>0.17102050974026151</v>
      </c>
      <c r="H49" s="486">
        <v>2.3574523889219202E-2</v>
      </c>
      <c r="I49" s="529"/>
    </row>
    <row r="50" spans="1:9">
      <c r="A50" s="614" t="s">
        <v>398</v>
      </c>
      <c r="B50" s="619">
        <v>1336606.68</v>
      </c>
      <c r="C50" s="154">
        <v>1433129.16</v>
      </c>
      <c r="D50" s="242">
        <v>7.2214572502361074E-2</v>
      </c>
      <c r="E50" s="154">
        <v>14605227.389999999</v>
      </c>
      <c r="F50" s="154">
        <v>15133372.689999999</v>
      </c>
      <c r="G50" s="456">
        <v>3.6161388378082693E-2</v>
      </c>
      <c r="H50" s="486">
        <v>1.6590497396059452E-2</v>
      </c>
      <c r="I50" s="529"/>
    </row>
    <row r="51" spans="1:9">
      <c r="A51" s="614" t="s">
        <v>585</v>
      </c>
      <c r="B51" s="619">
        <v>3366448</v>
      </c>
      <c r="C51" s="154">
        <v>3927106</v>
      </c>
      <c r="D51" s="242">
        <v>0.16654289625147922</v>
      </c>
      <c r="E51" s="154">
        <v>16870027</v>
      </c>
      <c r="F51" s="154">
        <v>14613337</v>
      </c>
      <c r="G51" s="456">
        <v>-0.13376919906530083</v>
      </c>
      <c r="H51" s="486">
        <v>1.6020389797605603E-2</v>
      </c>
      <c r="I51" s="529"/>
    </row>
    <row r="52" spans="1:9">
      <c r="A52" s="614" t="s">
        <v>404</v>
      </c>
      <c r="B52" s="619">
        <v>1393939.6400000001</v>
      </c>
      <c r="C52" s="154">
        <v>1725554.71</v>
      </c>
      <c r="D52" s="242">
        <v>0.23789772561457534</v>
      </c>
      <c r="E52" s="154">
        <v>14785830.120000001</v>
      </c>
      <c r="F52" s="154">
        <v>14468397.259999998</v>
      </c>
      <c r="G52" s="456">
        <v>-2.14687208918104E-2</v>
      </c>
      <c r="H52" s="486">
        <v>1.5861494458918508E-2</v>
      </c>
      <c r="I52" s="529"/>
    </row>
    <row r="53" spans="1:9">
      <c r="A53" s="614" t="s">
        <v>563</v>
      </c>
      <c r="B53" s="619">
        <v>689235.07000000007</v>
      </c>
      <c r="C53" s="154">
        <v>1341423.57</v>
      </c>
      <c r="D53" s="242">
        <v>0.94624973160463233</v>
      </c>
      <c r="E53" s="154">
        <v>6691524.3400000008</v>
      </c>
      <c r="F53" s="154">
        <v>12844184.23</v>
      </c>
      <c r="G53" s="456">
        <v>0.91947059853330804</v>
      </c>
      <c r="H53" s="486">
        <v>1.4080893227663113E-2</v>
      </c>
      <c r="I53" s="529"/>
    </row>
    <row r="54" spans="1:9">
      <c r="A54" s="614" t="s">
        <v>648</v>
      </c>
      <c r="B54" s="619">
        <v>16124694.040000007</v>
      </c>
      <c r="C54" s="154">
        <v>13111985.770000026</v>
      </c>
      <c r="D54" s="242">
        <v>-0.18683816651196317</v>
      </c>
      <c r="E54" s="154">
        <v>138563599.85000002</v>
      </c>
      <c r="F54" s="154">
        <v>135295416.77999997</v>
      </c>
      <c r="G54" s="456">
        <v>-2.3586158800276369E-2</v>
      </c>
      <c r="H54" s="486">
        <v>0.14832240676069466</v>
      </c>
      <c r="I54" s="529"/>
    </row>
    <row r="55" spans="1:9">
      <c r="A55" s="612" t="s">
        <v>429</v>
      </c>
      <c r="B55" s="620">
        <v>87009172.74000001</v>
      </c>
      <c r="C55" s="454">
        <v>183361405.82999998</v>
      </c>
      <c r="D55" s="484">
        <v>1.1073801767765201</v>
      </c>
      <c r="E55" s="454">
        <v>871007385.46000004</v>
      </c>
      <c r="F55" s="454">
        <v>1264803450.2899997</v>
      </c>
      <c r="G55" s="455">
        <v>0.4521156437979299</v>
      </c>
      <c r="H55" s="485">
        <v>1</v>
      </c>
      <c r="I55" s="529"/>
    </row>
    <row r="56" spans="1:9">
      <c r="A56" s="613" t="s">
        <v>629</v>
      </c>
      <c r="B56" s="619">
        <v>26602533</v>
      </c>
      <c r="C56" s="154">
        <v>44941391</v>
      </c>
      <c r="D56" s="242">
        <v>0.68936510669867412</v>
      </c>
      <c r="E56" s="154">
        <v>214989534</v>
      </c>
      <c r="F56" s="154">
        <v>425168134</v>
      </c>
      <c r="G56" s="456">
        <v>0.9776224734735226</v>
      </c>
      <c r="H56" s="486">
        <v>0.33615352164205087</v>
      </c>
      <c r="I56" s="529"/>
    </row>
    <row r="57" spans="1:9">
      <c r="A57" s="613" t="s">
        <v>630</v>
      </c>
      <c r="B57" s="619">
        <v>5794000</v>
      </c>
      <c r="C57" s="154">
        <v>49643000</v>
      </c>
      <c r="D57" s="242">
        <v>7.5680013807386946</v>
      </c>
      <c r="E57" s="154">
        <v>76445000</v>
      </c>
      <c r="F57" s="154">
        <v>188347700</v>
      </c>
      <c r="G57" s="456">
        <v>1.4638328209824056</v>
      </c>
      <c r="H57" s="486">
        <v>0.14891460009601873</v>
      </c>
      <c r="I57" s="529"/>
    </row>
    <row r="58" spans="1:9">
      <c r="A58" s="613" t="s">
        <v>169</v>
      </c>
      <c r="B58" s="619">
        <v>21163840</v>
      </c>
      <c r="C58" s="154">
        <v>19502038</v>
      </c>
      <c r="D58" s="242">
        <v>-7.8520816638190438E-2</v>
      </c>
      <c r="E58" s="154">
        <v>120407437</v>
      </c>
      <c r="F58" s="154">
        <v>122317601</v>
      </c>
      <c r="G58" s="456">
        <v>1.5864169586136123E-2</v>
      </c>
      <c r="H58" s="486">
        <v>9.6708781883821149E-2</v>
      </c>
      <c r="I58" s="529"/>
    </row>
    <row r="59" spans="1:9">
      <c r="A59" s="614" t="s">
        <v>631</v>
      </c>
      <c r="B59" s="619">
        <v>1490274.34</v>
      </c>
      <c r="C59" s="154">
        <v>7122434.4900000002</v>
      </c>
      <c r="D59" s="242">
        <v>3.7792774114328509</v>
      </c>
      <c r="E59" s="154">
        <v>91129532.030000001</v>
      </c>
      <c r="F59" s="154">
        <v>77372546.549999997</v>
      </c>
      <c r="G59" s="456">
        <v>-0.15096078267439339</v>
      </c>
      <c r="H59" s="486">
        <v>6.1173573279120701E-2</v>
      </c>
      <c r="I59" s="529"/>
    </row>
    <row r="60" spans="1:9">
      <c r="A60" s="614" t="s">
        <v>370</v>
      </c>
      <c r="B60" s="619">
        <v>6572159</v>
      </c>
      <c r="C60" s="154">
        <v>7450736</v>
      </c>
      <c r="D60" s="242">
        <v>0.13368164099499125</v>
      </c>
      <c r="E60" s="154">
        <v>56494145</v>
      </c>
      <c r="F60" s="154">
        <v>59190499</v>
      </c>
      <c r="G60" s="456">
        <v>4.7728025621062153E-2</v>
      </c>
      <c r="H60" s="486">
        <v>4.6798179579940695E-2</v>
      </c>
      <c r="I60" s="529"/>
    </row>
    <row r="61" spans="1:9">
      <c r="A61" s="614" t="s">
        <v>22</v>
      </c>
      <c r="B61" s="619">
        <v>420834</v>
      </c>
      <c r="C61" s="154">
        <v>5412942</v>
      </c>
      <c r="D61" s="242">
        <v>11.862416059538916</v>
      </c>
      <c r="E61" s="154">
        <v>7129775</v>
      </c>
      <c r="F61" s="154">
        <v>48191139</v>
      </c>
      <c r="G61" s="456">
        <v>5.759138822753874</v>
      </c>
      <c r="H61" s="486">
        <v>3.8101682114284649E-2</v>
      </c>
      <c r="I61" s="529"/>
    </row>
    <row r="62" spans="1:9">
      <c r="A62" s="614" t="s">
        <v>372</v>
      </c>
      <c r="B62" s="619">
        <v>4483905</v>
      </c>
      <c r="C62" s="154">
        <v>9259931</v>
      </c>
      <c r="D62" s="242">
        <v>1.0651487932951302</v>
      </c>
      <c r="E62" s="154">
        <v>51869246</v>
      </c>
      <c r="F62" s="154">
        <v>47584859</v>
      </c>
      <c r="G62" s="456">
        <v>-8.2599754775691148E-2</v>
      </c>
      <c r="H62" s="486">
        <v>3.7622334908312856E-2</v>
      </c>
      <c r="I62" s="529"/>
    </row>
    <row r="63" spans="1:9">
      <c r="A63" s="614" t="s">
        <v>24</v>
      </c>
      <c r="B63" s="619">
        <v>2159152.5700000003</v>
      </c>
      <c r="C63" s="154">
        <v>7028606.9900000002</v>
      </c>
      <c r="D63" s="242">
        <v>2.2552618502545188</v>
      </c>
      <c r="E63" s="154">
        <v>53036791.739999995</v>
      </c>
      <c r="F63" s="154">
        <v>45137656.840000004</v>
      </c>
      <c r="G63" s="456">
        <v>-0.14893689155866707</v>
      </c>
      <c r="H63" s="486">
        <v>3.5687487118769831E-2</v>
      </c>
      <c r="I63" s="529"/>
    </row>
    <row r="64" spans="1:9">
      <c r="A64" s="614" t="s">
        <v>163</v>
      </c>
      <c r="B64" s="619">
        <v>687409</v>
      </c>
      <c r="C64" s="154">
        <v>6298343</v>
      </c>
      <c r="D64" s="242">
        <v>8.1624389555562988</v>
      </c>
      <c r="E64" s="154">
        <v>9880664</v>
      </c>
      <c r="F64" s="154">
        <v>28944564</v>
      </c>
      <c r="G64" s="456">
        <v>1.9294148652357777</v>
      </c>
      <c r="H64" s="486">
        <v>2.2884633966932539E-2</v>
      </c>
      <c r="I64" s="529"/>
    </row>
    <row r="65" spans="1:9">
      <c r="A65" s="614" t="s">
        <v>170</v>
      </c>
      <c r="B65" s="619">
        <v>390898</v>
      </c>
      <c r="C65" s="154">
        <v>725674</v>
      </c>
      <c r="D65" s="242">
        <v>0.85642801958567194</v>
      </c>
      <c r="E65" s="154">
        <v>17188766</v>
      </c>
      <c r="F65" s="154">
        <v>28878472</v>
      </c>
      <c r="G65" s="456">
        <v>0.68007825576309555</v>
      </c>
      <c r="H65" s="486">
        <v>2.2832379207519252E-2</v>
      </c>
      <c r="I65" s="529"/>
    </row>
    <row r="66" spans="1:9">
      <c r="A66" s="614" t="s">
        <v>591</v>
      </c>
      <c r="B66" s="619">
        <v>17244167.830000013</v>
      </c>
      <c r="C66" s="154">
        <v>25976309.349999964</v>
      </c>
      <c r="D66" s="242">
        <v>0.50638230885276325</v>
      </c>
      <c r="E66" s="154">
        <v>172436494.69000006</v>
      </c>
      <c r="F66" s="154">
        <v>193670278.89999974</v>
      </c>
      <c r="G66" s="456">
        <v>0.12313973470739459</v>
      </c>
      <c r="H66" s="486">
        <v>0.15312282620322878</v>
      </c>
      <c r="I66" s="529"/>
    </row>
    <row r="67" spans="1:9">
      <c r="A67" s="612" t="s">
        <v>27</v>
      </c>
      <c r="B67" s="620">
        <v>44515404.479999997</v>
      </c>
      <c r="C67" s="454">
        <v>44514798.969999999</v>
      </c>
      <c r="D67" s="484">
        <v>-1.3602257624589775E-5</v>
      </c>
      <c r="E67" s="454">
        <v>848496087.01999998</v>
      </c>
      <c r="F67" s="454">
        <v>558552774.04999995</v>
      </c>
      <c r="G67" s="455">
        <v>-0.34171437842254393</v>
      </c>
      <c r="H67" s="485">
        <v>1</v>
      </c>
      <c r="I67" s="529"/>
    </row>
    <row r="68" spans="1:9">
      <c r="A68" s="613" t="s">
        <v>162</v>
      </c>
      <c r="B68" s="619">
        <v>58782</v>
      </c>
      <c r="C68" s="154">
        <v>15257504</v>
      </c>
      <c r="D68" s="242">
        <v>258.56081793746387</v>
      </c>
      <c r="E68" s="154">
        <v>299400182</v>
      </c>
      <c r="F68" s="154">
        <v>143857396</v>
      </c>
      <c r="G68" s="456">
        <v>-0.51951466749609398</v>
      </c>
      <c r="H68" s="486">
        <v>0.25755381171398911</v>
      </c>
      <c r="I68" s="529"/>
    </row>
    <row r="69" spans="1:9">
      <c r="A69" s="613" t="s">
        <v>22</v>
      </c>
      <c r="B69" s="619">
        <v>1293924</v>
      </c>
      <c r="C69" s="154">
        <v>2526594</v>
      </c>
      <c r="D69" s="242">
        <v>0.95266027989279123</v>
      </c>
      <c r="E69" s="154">
        <v>53537223</v>
      </c>
      <c r="F69" s="154">
        <v>71345069</v>
      </c>
      <c r="G69" s="456">
        <v>0.33262550805072566</v>
      </c>
      <c r="H69" s="486">
        <v>0.12773201085850019</v>
      </c>
      <c r="I69" s="529"/>
    </row>
    <row r="70" spans="1:9">
      <c r="A70" s="613" t="s">
        <v>372</v>
      </c>
      <c r="B70" s="619">
        <v>6317673</v>
      </c>
      <c r="C70" s="154">
        <v>4695567</v>
      </c>
      <c r="D70" s="242">
        <v>-0.25675687867985575</v>
      </c>
      <c r="E70" s="154">
        <v>59887124</v>
      </c>
      <c r="F70" s="154">
        <v>68611909</v>
      </c>
      <c r="G70" s="456">
        <v>0.14568715973069613</v>
      </c>
      <c r="H70" s="486">
        <v>0.12283872211841897</v>
      </c>
      <c r="I70" s="529"/>
    </row>
    <row r="71" spans="1:9">
      <c r="A71" s="614" t="s">
        <v>24</v>
      </c>
      <c r="B71" s="619">
        <v>3172667.28</v>
      </c>
      <c r="C71" s="154">
        <v>206541.11</v>
      </c>
      <c r="D71" s="242">
        <v>-0.93489985183696922</v>
      </c>
      <c r="E71" s="154">
        <v>38701177</v>
      </c>
      <c r="F71" s="154">
        <v>40637795.280000009</v>
      </c>
      <c r="G71" s="456">
        <v>5.0040294123354645E-2</v>
      </c>
      <c r="H71" s="486">
        <v>7.2755515983458779E-2</v>
      </c>
      <c r="I71" s="529"/>
    </row>
    <row r="72" spans="1:9">
      <c r="A72" s="614" t="s">
        <v>636</v>
      </c>
      <c r="B72" s="619">
        <v>0</v>
      </c>
      <c r="C72" s="154">
        <v>0</v>
      </c>
      <c r="D72" s="242" t="s">
        <v>55</v>
      </c>
      <c r="E72" s="154" t="s">
        <v>55</v>
      </c>
      <c r="F72" s="154">
        <v>25050000</v>
      </c>
      <c r="G72" s="456" t="s">
        <v>65</v>
      </c>
      <c r="H72" s="486">
        <v>4.4848045097628679E-2</v>
      </c>
      <c r="I72" s="529"/>
    </row>
    <row r="73" spans="1:9">
      <c r="A73" s="614" t="s">
        <v>563</v>
      </c>
      <c r="B73" s="619">
        <v>1004813.52</v>
      </c>
      <c r="C73" s="154">
        <v>2231481.59</v>
      </c>
      <c r="D73" s="242">
        <v>1.2207917644260995</v>
      </c>
      <c r="E73" s="154">
        <v>11195611.549999999</v>
      </c>
      <c r="F73" s="154">
        <v>19133076.489999998</v>
      </c>
      <c r="G73" s="456">
        <v>0.70898002351644651</v>
      </c>
      <c r="H73" s="486">
        <v>3.4254733623948062E-2</v>
      </c>
      <c r="I73" s="529"/>
    </row>
    <row r="74" spans="1:9">
      <c r="A74" s="614" t="s">
        <v>174</v>
      </c>
      <c r="B74" s="619">
        <v>1312607.96</v>
      </c>
      <c r="C74" s="154">
        <v>2299799.91</v>
      </c>
      <c r="D74" s="242">
        <v>0.75208438473891337</v>
      </c>
      <c r="E74" s="154">
        <v>7635038.3900000006</v>
      </c>
      <c r="F74" s="154">
        <v>14927036.879999999</v>
      </c>
      <c r="G74" s="456">
        <v>0.9550703110479053</v>
      </c>
      <c r="H74" s="486">
        <v>2.6724487950826607E-2</v>
      </c>
      <c r="I74" s="529"/>
    </row>
    <row r="75" spans="1:9">
      <c r="A75" s="614" t="s">
        <v>629</v>
      </c>
      <c r="B75" s="619">
        <v>9202371</v>
      </c>
      <c r="C75" s="154">
        <v>956592</v>
      </c>
      <c r="D75" s="242">
        <v>-0.89604939857347632</v>
      </c>
      <c r="E75" s="154">
        <v>143553566</v>
      </c>
      <c r="F75" s="154">
        <v>12645625</v>
      </c>
      <c r="G75" s="456">
        <v>-0.91191006010954823</v>
      </c>
      <c r="H75" s="486">
        <v>2.2639982446614797E-2</v>
      </c>
      <c r="I75" s="529"/>
    </row>
    <row r="76" spans="1:9">
      <c r="A76" s="614" t="s">
        <v>384</v>
      </c>
      <c r="B76" s="619">
        <v>445464</v>
      </c>
      <c r="C76" s="154">
        <v>774415.35999999999</v>
      </c>
      <c r="D76" s="242">
        <v>0.73844656358314031</v>
      </c>
      <c r="E76" s="154">
        <v>10521613.720000001</v>
      </c>
      <c r="F76" s="154">
        <v>12523828.839999998</v>
      </c>
      <c r="G76" s="456">
        <v>0.19029544072636773</v>
      </c>
      <c r="H76" s="486">
        <v>2.242192577290629E-2</v>
      </c>
      <c r="I76" s="529"/>
    </row>
    <row r="77" spans="1:9">
      <c r="A77" s="614" t="s">
        <v>635</v>
      </c>
      <c r="B77" s="619">
        <v>200000</v>
      </c>
      <c r="C77" s="154">
        <v>1500000</v>
      </c>
      <c r="D77" s="242">
        <v>6.5</v>
      </c>
      <c r="E77" s="154">
        <v>1437000</v>
      </c>
      <c r="F77" s="154">
        <v>10230000</v>
      </c>
      <c r="G77" s="456">
        <v>6.1189979123173277</v>
      </c>
      <c r="H77" s="486">
        <v>1.8315189674600454E-2</v>
      </c>
      <c r="I77" s="529"/>
    </row>
    <row r="78" spans="1:9">
      <c r="A78" s="614" t="s">
        <v>649</v>
      </c>
      <c r="B78" s="619">
        <v>21507101.719999999</v>
      </c>
      <c r="C78" s="154">
        <v>14066304</v>
      </c>
      <c r="D78" s="242">
        <v>-0.34596933686702247</v>
      </c>
      <c r="E78" s="154">
        <v>222627551.3599999</v>
      </c>
      <c r="F78" s="154">
        <v>139591037.55999994</v>
      </c>
      <c r="G78" s="456">
        <v>-0.37298399633262713</v>
      </c>
      <c r="H78" s="486">
        <v>0.24991557475910803</v>
      </c>
      <c r="I78" s="529"/>
    </row>
    <row r="79" spans="1:9">
      <c r="A79" s="612" t="s">
        <v>430</v>
      </c>
      <c r="B79" s="620">
        <v>33263277.27</v>
      </c>
      <c r="C79" s="454">
        <v>40699225.280000001</v>
      </c>
      <c r="D79" s="484">
        <v>0.22354826764789193</v>
      </c>
      <c r="E79" s="454">
        <v>325379745.40999997</v>
      </c>
      <c r="F79" s="454">
        <v>411447778.92000008</v>
      </c>
      <c r="G79" s="455">
        <v>0.264515645869563</v>
      </c>
      <c r="H79" s="485">
        <v>1</v>
      </c>
      <c r="I79" s="529"/>
    </row>
    <row r="80" spans="1:9">
      <c r="A80" s="613" t="s">
        <v>127</v>
      </c>
      <c r="B80" s="619">
        <v>6999298.7999999998</v>
      </c>
      <c r="C80" s="154">
        <v>5873507.3999999994</v>
      </c>
      <c r="D80" s="242">
        <v>-0.16084345477578421</v>
      </c>
      <c r="E80" s="154">
        <v>59470584.779999994</v>
      </c>
      <c r="F80" s="154">
        <v>112739077.69</v>
      </c>
      <c r="G80" s="456">
        <v>0.89571160443531128</v>
      </c>
      <c r="H80" s="486">
        <v>0.27400579968113142</v>
      </c>
      <c r="I80" s="529"/>
    </row>
    <row r="81" spans="1:9">
      <c r="A81" s="613" t="s">
        <v>630</v>
      </c>
      <c r="B81" s="619">
        <v>2433000</v>
      </c>
      <c r="C81" s="154">
        <v>11169000</v>
      </c>
      <c r="D81" s="242">
        <v>3.590628853267571</v>
      </c>
      <c r="E81" s="154">
        <v>30257000</v>
      </c>
      <c r="F81" s="154">
        <v>51674000</v>
      </c>
      <c r="G81" s="456">
        <v>0.70783620319264973</v>
      </c>
      <c r="H81" s="486">
        <v>0.12559066459330004</v>
      </c>
      <c r="I81" s="529"/>
    </row>
    <row r="82" spans="1:9">
      <c r="A82" s="613" t="s">
        <v>172</v>
      </c>
      <c r="B82" s="619">
        <v>3768640</v>
      </c>
      <c r="C82" s="154">
        <v>3924341</v>
      </c>
      <c r="D82" s="242">
        <v>4.1314904050267387E-2</v>
      </c>
      <c r="E82" s="154">
        <v>39601028</v>
      </c>
      <c r="F82" s="154">
        <v>43904885</v>
      </c>
      <c r="G82" s="456">
        <v>0.10868043627554314</v>
      </c>
      <c r="H82" s="486">
        <v>0.10670828049004162</v>
      </c>
      <c r="I82" s="529"/>
    </row>
    <row r="83" spans="1:9">
      <c r="A83" s="614" t="s">
        <v>32</v>
      </c>
      <c r="B83" s="619">
        <v>4198563.6900000004</v>
      </c>
      <c r="C83" s="154">
        <v>2397945.02</v>
      </c>
      <c r="D83" s="242">
        <v>-0.42886539372706289</v>
      </c>
      <c r="E83" s="154">
        <v>30818959.690000001</v>
      </c>
      <c r="F83" s="154">
        <v>41579370.510000005</v>
      </c>
      <c r="G83" s="456">
        <v>0.34914906045616756</v>
      </c>
      <c r="H83" s="486">
        <v>0.10105625219108182</v>
      </c>
      <c r="I83" s="529"/>
    </row>
    <row r="84" spans="1:9">
      <c r="A84" s="614" t="s">
        <v>631</v>
      </c>
      <c r="B84" s="619">
        <v>0</v>
      </c>
      <c r="C84" s="154">
        <v>1517602.99</v>
      </c>
      <c r="D84" s="242" t="s">
        <v>65</v>
      </c>
      <c r="E84" s="154"/>
      <c r="F84" s="154">
        <v>21819203.129999999</v>
      </c>
      <c r="G84" s="456" t="e">
        <v>#DIV/0!</v>
      </c>
      <c r="H84" s="486">
        <v>5.3030309672038402E-2</v>
      </c>
      <c r="I84" s="529"/>
    </row>
    <row r="85" spans="1:9">
      <c r="A85" s="614" t="s">
        <v>25</v>
      </c>
      <c r="B85" s="619">
        <v>2713436</v>
      </c>
      <c r="C85" s="154">
        <v>3309544</v>
      </c>
      <c r="D85" s="242">
        <v>0.21968751059542213</v>
      </c>
      <c r="E85" s="154">
        <v>37457418.969999999</v>
      </c>
      <c r="F85" s="154">
        <v>21138890</v>
      </c>
      <c r="G85" s="456">
        <v>-0.43565545674862605</v>
      </c>
      <c r="H85" s="486">
        <v>5.1376848006050711E-2</v>
      </c>
      <c r="I85" s="529"/>
    </row>
    <row r="86" spans="1:9">
      <c r="A86" s="614" t="s">
        <v>173</v>
      </c>
      <c r="B86" s="619">
        <v>1201335.99</v>
      </c>
      <c r="C86" s="154">
        <v>1832333.54</v>
      </c>
      <c r="D86" s="242">
        <v>0.52524652158302532</v>
      </c>
      <c r="E86" s="154">
        <v>4368390.99</v>
      </c>
      <c r="F86" s="154">
        <v>14221261.719999999</v>
      </c>
      <c r="G86" s="456">
        <v>2.2554919540295084</v>
      </c>
      <c r="H86" s="486">
        <v>3.4563953066727118E-2</v>
      </c>
      <c r="I86" s="529"/>
    </row>
    <row r="87" spans="1:9">
      <c r="A87" s="614" t="s">
        <v>30</v>
      </c>
      <c r="B87" s="619">
        <v>1588913</v>
      </c>
      <c r="C87" s="154">
        <v>1457618</v>
      </c>
      <c r="D87" s="242">
        <v>-8.2631962857626529E-2</v>
      </c>
      <c r="E87" s="154">
        <v>17474880</v>
      </c>
      <c r="F87" s="154">
        <v>13989505</v>
      </c>
      <c r="G87" s="456">
        <v>-0.19945058277939531</v>
      </c>
      <c r="H87" s="486">
        <v>3.4000681779643417E-2</v>
      </c>
      <c r="I87" s="529"/>
    </row>
    <row r="88" spans="1:9">
      <c r="A88" s="614" t="s">
        <v>171</v>
      </c>
      <c r="B88" s="619">
        <v>859118</v>
      </c>
      <c r="C88" s="154">
        <v>1219796</v>
      </c>
      <c r="D88" s="242">
        <v>0.41982358651547291</v>
      </c>
      <c r="E88" s="154">
        <v>8155384</v>
      </c>
      <c r="F88" s="154">
        <v>10762873</v>
      </c>
      <c r="G88" s="456">
        <v>0.31972608524626178</v>
      </c>
      <c r="H88" s="486">
        <v>2.6158539555739543E-2</v>
      </c>
      <c r="I88" s="529"/>
    </row>
    <row r="89" spans="1:9">
      <c r="A89" s="614" t="s">
        <v>33</v>
      </c>
      <c r="B89" s="619">
        <v>579215</v>
      </c>
      <c r="C89" s="154">
        <v>1022613</v>
      </c>
      <c r="D89" s="242">
        <v>0.76551539583746964</v>
      </c>
      <c r="E89" s="154">
        <v>7360275</v>
      </c>
      <c r="F89" s="154">
        <v>10352146</v>
      </c>
      <c r="G89" s="456">
        <v>0.40648902384761443</v>
      </c>
      <c r="H89" s="486">
        <v>2.5160291367164779E-2</v>
      </c>
      <c r="I89" s="529"/>
    </row>
    <row r="90" spans="1:9" ht="15.75" thickBot="1">
      <c r="A90" s="615" t="s">
        <v>650</v>
      </c>
      <c r="B90" s="621">
        <v>8921756.7899999991</v>
      </c>
      <c r="C90" s="616">
        <v>6974924.3300000057</v>
      </c>
      <c r="D90" s="489">
        <v>-0.21821178337680214</v>
      </c>
      <c r="E90" s="616">
        <v>90415823.979999959</v>
      </c>
      <c r="F90" s="616">
        <v>69266566.870000124</v>
      </c>
      <c r="G90" s="490">
        <v>-0.23391101445558982</v>
      </c>
      <c r="H90" s="491">
        <v>0.16834837959708121</v>
      </c>
      <c r="I90" s="529"/>
    </row>
    <row r="91" spans="1:9" s="245" customFormat="1">
      <c r="B91" s="495"/>
      <c r="C91" s="495"/>
      <c r="D91" s="495"/>
      <c r="E91" s="495"/>
      <c r="F91" s="495"/>
      <c r="G91" s="495"/>
      <c r="H91" s="495"/>
    </row>
    <row r="92" spans="1:9" s="245" customFormat="1">
      <c r="B92" s="495"/>
      <c r="C92" s="495"/>
      <c r="D92" s="495"/>
      <c r="E92" s="495"/>
      <c r="F92" s="495"/>
      <c r="G92" s="495"/>
      <c r="H92" s="495"/>
    </row>
    <row r="93" spans="1:9" s="245" customFormat="1">
      <c r="A93" s="450" t="s">
        <v>349</v>
      </c>
      <c r="B93" s="497"/>
      <c r="C93" s="497"/>
      <c r="D93" s="497"/>
      <c r="E93" s="497"/>
      <c r="F93" s="497"/>
      <c r="G93" s="497"/>
      <c r="H93" s="497"/>
    </row>
    <row r="94" spans="1:9" s="245" customFormat="1">
      <c r="B94" s="495"/>
      <c r="C94" s="495"/>
      <c r="D94" s="495"/>
      <c r="E94" s="495"/>
      <c r="F94" s="495"/>
      <c r="G94" s="495"/>
      <c r="H94" s="495"/>
    </row>
    <row r="95" spans="1:9" s="245" customFormat="1">
      <c r="B95" s="495"/>
      <c r="C95" s="495"/>
      <c r="D95" s="495"/>
      <c r="E95" s="495"/>
      <c r="F95" s="495"/>
      <c r="G95" s="495"/>
      <c r="H95" s="495"/>
    </row>
    <row r="96" spans="1:9" s="245" customFormat="1">
      <c r="B96" s="495"/>
      <c r="C96" s="495"/>
      <c r="D96" s="495"/>
      <c r="E96" s="495"/>
      <c r="F96" s="495"/>
      <c r="G96" s="495"/>
      <c r="H96" s="495"/>
    </row>
    <row r="97" spans="2:8" s="245" customFormat="1">
      <c r="B97" s="495"/>
      <c r="C97" s="495"/>
      <c r="D97" s="495"/>
      <c r="E97" s="495"/>
      <c r="F97" s="495"/>
      <c r="G97" s="495"/>
      <c r="H97" s="495"/>
    </row>
    <row r="98" spans="2:8" s="245" customFormat="1">
      <c r="B98" s="495"/>
      <c r="C98" s="495"/>
      <c r="D98" s="495"/>
      <c r="E98" s="495"/>
      <c r="F98" s="495"/>
      <c r="G98" s="495"/>
      <c r="H98" s="495"/>
    </row>
    <row r="99" spans="2:8" s="245" customFormat="1">
      <c r="B99" s="495"/>
      <c r="C99" s="495"/>
      <c r="D99" s="495"/>
      <c r="E99" s="495"/>
      <c r="F99" s="495"/>
      <c r="G99" s="495"/>
      <c r="H99" s="495"/>
    </row>
    <row r="100" spans="2:8" s="245" customFormat="1">
      <c r="B100" s="495"/>
      <c r="C100" s="495"/>
      <c r="D100" s="495"/>
      <c r="E100" s="495"/>
      <c r="F100" s="495"/>
      <c r="G100" s="495"/>
      <c r="H100" s="495"/>
    </row>
    <row r="101" spans="2:8" s="245" customFormat="1">
      <c r="B101" s="495"/>
      <c r="C101" s="495"/>
      <c r="D101" s="495"/>
      <c r="E101" s="495"/>
      <c r="F101" s="495"/>
      <c r="G101" s="495"/>
      <c r="H101" s="495"/>
    </row>
    <row r="102" spans="2:8" s="245" customFormat="1">
      <c r="B102" s="495"/>
      <c r="C102" s="495"/>
      <c r="D102" s="495"/>
      <c r="E102" s="495"/>
      <c r="F102" s="495"/>
      <c r="G102" s="495"/>
      <c r="H102" s="495"/>
    </row>
    <row r="103" spans="2:8" s="245" customFormat="1">
      <c r="B103" s="495"/>
      <c r="C103" s="495"/>
      <c r="D103" s="495"/>
      <c r="E103" s="495"/>
      <c r="F103" s="495"/>
      <c r="G103" s="495"/>
      <c r="H103" s="495"/>
    </row>
    <row r="104" spans="2:8" s="245" customFormat="1">
      <c r="B104" s="495"/>
      <c r="C104" s="495"/>
      <c r="D104" s="495"/>
      <c r="E104" s="495"/>
      <c r="F104" s="495"/>
      <c r="G104" s="495"/>
      <c r="H104" s="495"/>
    </row>
    <row r="105" spans="2:8" s="245" customFormat="1">
      <c r="B105" s="495"/>
      <c r="C105" s="495"/>
      <c r="D105" s="495"/>
      <c r="E105" s="495"/>
      <c r="F105" s="495"/>
      <c r="G105" s="495"/>
      <c r="H105" s="495"/>
    </row>
    <row r="106" spans="2:8" s="245" customFormat="1">
      <c r="B106" s="495"/>
      <c r="C106" s="495"/>
      <c r="D106" s="495"/>
      <c r="E106" s="495"/>
      <c r="F106" s="495"/>
      <c r="G106" s="495"/>
      <c r="H106" s="495"/>
    </row>
    <row r="107" spans="2:8" s="245" customFormat="1">
      <c r="B107" s="495"/>
      <c r="C107" s="495"/>
      <c r="D107" s="495"/>
      <c r="E107" s="495"/>
      <c r="F107" s="495"/>
      <c r="G107" s="495"/>
      <c r="H107" s="495"/>
    </row>
    <row r="108" spans="2:8" s="245" customFormat="1">
      <c r="B108" s="495"/>
      <c r="C108" s="495"/>
      <c r="D108" s="495"/>
      <c r="E108" s="495"/>
      <c r="F108" s="495"/>
      <c r="G108" s="495"/>
      <c r="H108" s="495"/>
    </row>
    <row r="109" spans="2:8" s="245" customFormat="1">
      <c r="B109" s="495"/>
      <c r="C109" s="495"/>
      <c r="D109" s="495"/>
      <c r="E109" s="495"/>
      <c r="F109" s="495"/>
      <c r="G109" s="495"/>
      <c r="H109" s="495"/>
    </row>
    <row r="110" spans="2:8" s="245" customFormat="1">
      <c r="B110" s="495"/>
      <c r="C110" s="495"/>
      <c r="D110" s="495"/>
      <c r="E110" s="495"/>
      <c r="F110" s="495"/>
      <c r="G110" s="495"/>
      <c r="H110" s="495"/>
    </row>
    <row r="111" spans="2:8" s="245" customFormat="1">
      <c r="B111" s="495"/>
      <c r="C111" s="495"/>
      <c r="D111" s="495"/>
      <c r="E111" s="495"/>
      <c r="F111" s="495"/>
      <c r="G111" s="495"/>
      <c r="H111" s="495"/>
    </row>
    <row r="112" spans="2:8" s="245" customFormat="1">
      <c r="B112" s="495"/>
      <c r="C112" s="495"/>
      <c r="D112" s="495"/>
      <c r="E112" s="495"/>
      <c r="F112" s="495"/>
      <c r="G112" s="495"/>
      <c r="H112" s="495"/>
    </row>
    <row r="113" spans="2:8" s="245" customFormat="1">
      <c r="B113" s="495"/>
      <c r="C113" s="495"/>
      <c r="D113" s="495"/>
      <c r="E113" s="495"/>
      <c r="F113" s="495"/>
      <c r="G113" s="495"/>
      <c r="H113" s="495"/>
    </row>
    <row r="114" spans="2:8" s="245" customFormat="1">
      <c r="B114" s="495"/>
      <c r="C114" s="495"/>
      <c r="D114" s="495"/>
      <c r="E114" s="495"/>
      <c r="F114" s="495"/>
      <c r="G114" s="495"/>
      <c r="H114" s="495"/>
    </row>
    <row r="115" spans="2:8" s="245" customFormat="1">
      <c r="B115" s="495"/>
      <c r="C115" s="495"/>
      <c r="D115" s="495"/>
      <c r="E115" s="495"/>
      <c r="F115" s="495"/>
      <c r="G115" s="495"/>
      <c r="H115" s="495"/>
    </row>
    <row r="116" spans="2:8" s="245" customFormat="1">
      <c r="B116" s="495"/>
      <c r="C116" s="495"/>
      <c r="D116" s="495"/>
      <c r="E116" s="495"/>
      <c r="F116" s="495"/>
      <c r="G116" s="495"/>
      <c r="H116" s="495"/>
    </row>
    <row r="117" spans="2:8" s="245" customFormat="1">
      <c r="B117" s="495"/>
      <c r="C117" s="495"/>
      <c r="D117" s="495"/>
      <c r="E117" s="495"/>
      <c r="F117" s="495"/>
      <c r="G117" s="495"/>
      <c r="H117" s="495"/>
    </row>
    <row r="118" spans="2:8" s="245" customFormat="1">
      <c r="B118" s="495"/>
      <c r="C118" s="495"/>
      <c r="D118" s="495"/>
      <c r="E118" s="495"/>
      <c r="F118" s="495"/>
      <c r="G118" s="495"/>
      <c r="H118" s="495"/>
    </row>
    <row r="119" spans="2:8" s="245" customFormat="1">
      <c r="B119" s="495"/>
      <c r="C119" s="495"/>
      <c r="D119" s="495"/>
      <c r="E119" s="495"/>
      <c r="F119" s="495"/>
      <c r="G119" s="495"/>
      <c r="H119" s="495"/>
    </row>
    <row r="120" spans="2:8" s="245" customFormat="1">
      <c r="B120" s="495"/>
      <c r="C120" s="495"/>
      <c r="D120" s="495"/>
      <c r="E120" s="495"/>
      <c r="F120" s="495"/>
      <c r="G120" s="495"/>
      <c r="H120" s="495"/>
    </row>
    <row r="121" spans="2:8" s="245" customFormat="1">
      <c r="B121" s="495"/>
      <c r="C121" s="495"/>
      <c r="D121" s="495"/>
      <c r="E121" s="495"/>
      <c r="F121" s="495"/>
      <c r="G121" s="495"/>
      <c r="H121" s="495"/>
    </row>
    <row r="122" spans="2:8" s="245" customFormat="1">
      <c r="B122" s="495"/>
      <c r="C122" s="495"/>
      <c r="D122" s="495"/>
      <c r="E122" s="495"/>
      <c r="F122" s="495"/>
      <c r="G122" s="495"/>
      <c r="H122" s="495"/>
    </row>
    <row r="123" spans="2:8" s="245" customFormat="1">
      <c r="B123" s="495"/>
      <c r="C123" s="495"/>
      <c r="D123" s="495"/>
      <c r="E123" s="495"/>
      <c r="F123" s="495"/>
      <c r="G123" s="495"/>
      <c r="H123" s="495"/>
    </row>
    <row r="124" spans="2:8" s="245" customFormat="1">
      <c r="B124" s="495"/>
      <c r="C124" s="495"/>
      <c r="D124" s="495"/>
      <c r="E124" s="495"/>
      <c r="F124" s="495"/>
      <c r="G124" s="495"/>
      <c r="H124" s="495"/>
    </row>
    <row r="125" spans="2:8" s="245" customFormat="1">
      <c r="B125" s="495"/>
      <c r="C125" s="495"/>
      <c r="D125" s="495"/>
      <c r="E125" s="495"/>
      <c r="F125" s="495"/>
      <c r="G125" s="495"/>
      <c r="H125" s="495"/>
    </row>
    <row r="126" spans="2:8" s="245" customFormat="1">
      <c r="B126" s="495"/>
      <c r="C126" s="495"/>
      <c r="D126" s="495"/>
      <c r="E126" s="495"/>
      <c r="F126" s="495"/>
      <c r="G126" s="495"/>
      <c r="H126" s="495"/>
    </row>
    <row r="127" spans="2:8" s="245" customFormat="1">
      <c r="B127" s="495"/>
      <c r="C127" s="495"/>
      <c r="D127" s="495"/>
      <c r="E127" s="495"/>
      <c r="F127" s="495"/>
      <c r="G127" s="495"/>
      <c r="H127" s="495"/>
    </row>
    <row r="128" spans="2:8" s="245" customFormat="1">
      <c r="B128" s="495"/>
      <c r="C128" s="495"/>
      <c r="D128" s="495"/>
      <c r="E128" s="495"/>
      <c r="F128" s="495"/>
      <c r="G128" s="495"/>
      <c r="H128" s="495"/>
    </row>
    <row r="129" spans="2:8" s="245" customFormat="1">
      <c r="B129" s="495"/>
      <c r="C129" s="495"/>
      <c r="D129" s="495"/>
      <c r="E129" s="495"/>
      <c r="F129" s="495"/>
      <c r="G129" s="495"/>
      <c r="H129" s="495"/>
    </row>
    <row r="130" spans="2:8" s="245" customFormat="1">
      <c r="B130" s="495"/>
      <c r="C130" s="495"/>
      <c r="D130" s="495"/>
      <c r="E130" s="495"/>
      <c r="F130" s="495"/>
      <c r="G130" s="495"/>
      <c r="H130" s="495"/>
    </row>
    <row r="131" spans="2:8" s="245" customFormat="1">
      <c r="B131" s="495"/>
      <c r="C131" s="495"/>
      <c r="D131" s="495"/>
      <c r="E131" s="495"/>
      <c r="F131" s="495"/>
      <c r="G131" s="495"/>
      <c r="H131" s="495"/>
    </row>
    <row r="132" spans="2:8" s="245" customFormat="1">
      <c r="B132" s="495"/>
      <c r="C132" s="495"/>
      <c r="D132" s="495"/>
      <c r="E132" s="495"/>
      <c r="F132" s="495"/>
      <c r="G132" s="495"/>
      <c r="H132" s="495"/>
    </row>
    <row r="133" spans="2:8" s="245" customFormat="1">
      <c r="B133" s="495"/>
      <c r="C133" s="495"/>
      <c r="D133" s="495"/>
      <c r="E133" s="495"/>
      <c r="F133" s="495"/>
      <c r="G133" s="495"/>
      <c r="H133" s="495"/>
    </row>
    <row r="134" spans="2:8" s="245" customFormat="1">
      <c r="B134" s="495"/>
      <c r="C134" s="495"/>
      <c r="D134" s="495"/>
      <c r="E134" s="495"/>
      <c r="F134" s="495"/>
      <c r="G134" s="495"/>
      <c r="H134" s="495"/>
    </row>
    <row r="135" spans="2:8" s="245" customFormat="1">
      <c r="B135" s="495"/>
      <c r="C135" s="495"/>
      <c r="D135" s="495"/>
      <c r="E135" s="495"/>
      <c r="F135" s="495"/>
      <c r="G135" s="495"/>
      <c r="H135" s="495"/>
    </row>
    <row r="136" spans="2:8" s="245" customFormat="1">
      <c r="B136" s="495"/>
      <c r="C136" s="495"/>
      <c r="D136" s="495"/>
      <c r="E136" s="495"/>
      <c r="F136" s="495"/>
      <c r="G136" s="495"/>
      <c r="H136" s="495"/>
    </row>
    <row r="137" spans="2:8" s="245" customFormat="1">
      <c r="B137" s="495"/>
      <c r="C137" s="495"/>
      <c r="D137" s="495"/>
      <c r="E137" s="495"/>
      <c r="F137" s="495"/>
      <c r="G137" s="495"/>
      <c r="H137" s="495"/>
    </row>
    <row r="138" spans="2:8" s="245" customFormat="1">
      <c r="B138" s="495"/>
      <c r="C138" s="495"/>
      <c r="D138" s="495"/>
      <c r="E138" s="495"/>
      <c r="F138" s="495"/>
      <c r="G138" s="495"/>
      <c r="H138" s="495"/>
    </row>
    <row r="139" spans="2:8" s="245" customFormat="1">
      <c r="B139" s="495"/>
      <c r="C139" s="495"/>
      <c r="D139" s="495"/>
      <c r="E139" s="495"/>
      <c r="F139" s="495"/>
      <c r="G139" s="495"/>
      <c r="H139" s="495"/>
    </row>
    <row r="140" spans="2:8" s="245" customFormat="1">
      <c r="B140" s="495"/>
      <c r="C140" s="495"/>
      <c r="D140" s="495"/>
      <c r="E140" s="495"/>
      <c r="F140" s="495"/>
      <c r="G140" s="495"/>
      <c r="H140" s="495"/>
    </row>
    <row r="141" spans="2:8" s="245" customFormat="1">
      <c r="B141" s="495"/>
      <c r="C141" s="495"/>
      <c r="D141" s="495"/>
      <c r="E141" s="495"/>
      <c r="F141" s="495"/>
      <c r="G141" s="495"/>
      <c r="H141" s="495"/>
    </row>
    <row r="142" spans="2:8" s="245" customFormat="1">
      <c r="B142" s="495"/>
      <c r="C142" s="495"/>
      <c r="D142" s="495"/>
      <c r="E142" s="495"/>
      <c r="F142" s="495"/>
      <c r="G142" s="495"/>
      <c r="H142" s="495"/>
    </row>
    <row r="143" spans="2:8" s="245" customFormat="1">
      <c r="B143" s="495"/>
      <c r="C143" s="495"/>
      <c r="D143" s="495"/>
      <c r="E143" s="495"/>
      <c r="F143" s="495"/>
      <c r="G143" s="495"/>
      <c r="H143" s="495"/>
    </row>
    <row r="144" spans="2:8" s="245" customFormat="1">
      <c r="B144" s="495"/>
      <c r="C144" s="495"/>
      <c r="D144" s="495"/>
      <c r="E144" s="495"/>
      <c r="F144" s="495"/>
      <c r="G144" s="495"/>
      <c r="H144" s="495"/>
    </row>
    <row r="145" spans="2:8" s="245" customFormat="1">
      <c r="B145" s="495"/>
      <c r="C145" s="495"/>
      <c r="D145" s="495"/>
      <c r="E145" s="495"/>
      <c r="F145" s="495"/>
      <c r="G145" s="495"/>
      <c r="H145" s="495"/>
    </row>
    <row r="146" spans="2:8" s="245" customFormat="1">
      <c r="B146" s="495"/>
      <c r="C146" s="495"/>
      <c r="D146" s="495"/>
      <c r="E146" s="495"/>
      <c r="F146" s="495"/>
      <c r="G146" s="495"/>
      <c r="H146" s="495"/>
    </row>
    <row r="147" spans="2:8" s="245" customFormat="1">
      <c r="B147" s="495"/>
      <c r="C147" s="495"/>
      <c r="D147" s="495"/>
      <c r="E147" s="495"/>
      <c r="F147" s="495"/>
      <c r="G147" s="495"/>
      <c r="H147" s="495"/>
    </row>
    <row r="148" spans="2:8" s="245" customFormat="1">
      <c r="B148" s="495"/>
      <c r="C148" s="495"/>
      <c r="D148" s="495"/>
      <c r="E148" s="495"/>
      <c r="F148" s="495"/>
      <c r="G148" s="495"/>
      <c r="H148" s="495"/>
    </row>
    <row r="149" spans="2:8" s="245" customFormat="1">
      <c r="B149" s="495"/>
      <c r="C149" s="495"/>
      <c r="D149" s="495"/>
      <c r="E149" s="495"/>
      <c r="F149" s="495"/>
      <c r="G149" s="495"/>
      <c r="H149" s="495"/>
    </row>
    <row r="150" spans="2:8" s="245" customFormat="1">
      <c r="B150" s="495"/>
      <c r="C150" s="495"/>
      <c r="D150" s="495"/>
      <c r="E150" s="495"/>
      <c r="F150" s="495"/>
      <c r="G150" s="495"/>
      <c r="H150" s="495"/>
    </row>
    <row r="151" spans="2:8" s="245" customFormat="1">
      <c r="B151" s="495"/>
      <c r="C151" s="495"/>
      <c r="D151" s="495"/>
      <c r="E151" s="495"/>
      <c r="F151" s="495"/>
      <c r="G151" s="495"/>
      <c r="H151" s="495"/>
    </row>
    <row r="152" spans="2:8" s="245" customFormat="1">
      <c r="B152" s="495"/>
      <c r="C152" s="495"/>
      <c r="D152" s="495"/>
      <c r="E152" s="495"/>
      <c r="F152" s="495"/>
      <c r="G152" s="495"/>
      <c r="H152" s="495"/>
    </row>
    <row r="153" spans="2:8" s="245" customFormat="1">
      <c r="B153" s="495"/>
      <c r="C153" s="495"/>
      <c r="D153" s="495"/>
      <c r="E153" s="495"/>
      <c r="F153" s="495"/>
      <c r="G153" s="495"/>
      <c r="H153" s="495"/>
    </row>
    <row r="154" spans="2:8" s="245" customFormat="1">
      <c r="B154" s="495"/>
      <c r="C154" s="495"/>
      <c r="D154" s="495"/>
      <c r="E154" s="495"/>
      <c r="F154" s="495"/>
      <c r="G154" s="495"/>
      <c r="H154" s="495"/>
    </row>
    <row r="155" spans="2:8" s="245" customFormat="1">
      <c r="B155" s="495"/>
      <c r="C155" s="495"/>
      <c r="D155" s="495"/>
      <c r="E155" s="495"/>
      <c r="F155" s="495"/>
      <c r="G155" s="495"/>
      <c r="H155" s="495"/>
    </row>
    <row r="156" spans="2:8" s="245" customFormat="1">
      <c r="B156" s="495"/>
      <c r="C156" s="495"/>
      <c r="D156" s="495"/>
      <c r="E156" s="495"/>
      <c r="F156" s="495"/>
      <c r="G156" s="495"/>
      <c r="H156" s="495"/>
    </row>
    <row r="157" spans="2:8" s="245" customFormat="1">
      <c r="B157" s="495"/>
      <c r="C157" s="495"/>
      <c r="D157" s="495"/>
      <c r="E157" s="495"/>
      <c r="F157" s="495"/>
      <c r="G157" s="495"/>
      <c r="H157" s="495"/>
    </row>
    <row r="158" spans="2:8" s="245" customFormat="1">
      <c r="B158" s="495"/>
      <c r="C158" s="495"/>
      <c r="D158" s="495"/>
      <c r="E158" s="495"/>
      <c r="F158" s="495"/>
      <c r="G158" s="495"/>
      <c r="H158" s="495"/>
    </row>
    <row r="159" spans="2:8" s="245" customFormat="1">
      <c r="B159" s="495"/>
      <c r="C159" s="495"/>
      <c r="D159" s="495"/>
      <c r="E159" s="495"/>
      <c r="F159" s="495"/>
      <c r="G159" s="495"/>
      <c r="H159" s="495"/>
    </row>
    <row r="160" spans="2:8" s="245" customFormat="1">
      <c r="B160" s="495"/>
      <c r="C160" s="495"/>
      <c r="D160" s="495"/>
      <c r="E160" s="495"/>
      <c r="F160" s="495"/>
      <c r="G160" s="495"/>
      <c r="H160" s="495"/>
    </row>
    <row r="161" spans="2:8" s="245" customFormat="1">
      <c r="B161" s="495"/>
      <c r="C161" s="495"/>
      <c r="D161" s="495"/>
      <c r="E161" s="495"/>
      <c r="F161" s="495"/>
      <c r="G161" s="495"/>
      <c r="H161" s="495"/>
    </row>
    <row r="162" spans="2:8" s="245" customFormat="1">
      <c r="B162" s="495"/>
      <c r="C162" s="495"/>
      <c r="D162" s="495"/>
      <c r="E162" s="495"/>
      <c r="F162" s="495"/>
      <c r="G162" s="495"/>
      <c r="H162" s="495"/>
    </row>
    <row r="163" spans="2:8" s="245" customFormat="1">
      <c r="B163" s="495"/>
      <c r="C163" s="495"/>
      <c r="D163" s="495"/>
      <c r="E163" s="495"/>
      <c r="F163" s="495"/>
      <c r="G163" s="495"/>
      <c r="H163" s="495"/>
    </row>
    <row r="164" spans="2:8" s="245" customFormat="1">
      <c r="B164" s="495"/>
      <c r="C164" s="495"/>
      <c r="D164" s="495"/>
      <c r="E164" s="495"/>
      <c r="F164" s="495"/>
      <c r="G164" s="495"/>
      <c r="H164" s="495"/>
    </row>
    <row r="165" spans="2:8" s="245" customFormat="1">
      <c r="B165" s="495"/>
      <c r="C165" s="495"/>
      <c r="D165" s="495"/>
      <c r="E165" s="495"/>
      <c r="F165" s="495"/>
      <c r="G165" s="495"/>
      <c r="H165" s="495"/>
    </row>
    <row r="166" spans="2:8" s="245" customFormat="1">
      <c r="B166" s="495"/>
      <c r="C166" s="495"/>
      <c r="D166" s="495"/>
      <c r="E166" s="495"/>
      <c r="F166" s="495"/>
      <c r="G166" s="495"/>
      <c r="H166" s="495"/>
    </row>
    <row r="167" spans="2:8" s="245" customFormat="1">
      <c r="B167" s="495"/>
      <c r="C167" s="495"/>
      <c r="D167" s="495"/>
      <c r="E167" s="495"/>
      <c r="F167" s="495"/>
      <c r="G167" s="495"/>
      <c r="H167" s="495"/>
    </row>
    <row r="168" spans="2:8" s="245" customFormat="1">
      <c r="B168" s="495"/>
      <c r="C168" s="495"/>
      <c r="D168" s="495"/>
      <c r="E168" s="495"/>
      <c r="F168" s="495"/>
      <c r="G168" s="495"/>
      <c r="H168" s="495"/>
    </row>
    <row r="169" spans="2:8" s="245" customFormat="1">
      <c r="B169" s="495"/>
      <c r="C169" s="495"/>
      <c r="D169" s="495"/>
      <c r="E169" s="495"/>
      <c r="F169" s="495"/>
      <c r="G169" s="495"/>
      <c r="H169" s="495"/>
    </row>
    <row r="170" spans="2:8" s="245" customFormat="1">
      <c r="B170" s="495"/>
      <c r="C170" s="495"/>
      <c r="D170" s="495"/>
      <c r="E170" s="495"/>
      <c r="F170" s="495"/>
      <c r="G170" s="495"/>
      <c r="H170" s="495"/>
    </row>
    <row r="171" spans="2:8" s="245" customFormat="1">
      <c r="B171" s="495"/>
      <c r="C171" s="495"/>
      <c r="D171" s="495"/>
      <c r="E171" s="495"/>
      <c r="F171" s="495"/>
      <c r="G171" s="495"/>
      <c r="H171" s="495"/>
    </row>
    <row r="172" spans="2:8" s="245" customFormat="1">
      <c r="B172" s="495"/>
      <c r="C172" s="495"/>
      <c r="D172" s="495"/>
      <c r="E172" s="495"/>
      <c r="F172" s="495"/>
      <c r="G172" s="495"/>
      <c r="H172" s="495"/>
    </row>
    <row r="173" spans="2:8" s="245" customFormat="1">
      <c r="B173" s="495"/>
      <c r="C173" s="495"/>
      <c r="D173" s="495"/>
      <c r="E173" s="495"/>
      <c r="F173" s="495"/>
      <c r="G173" s="495"/>
      <c r="H173" s="495"/>
    </row>
    <row r="174" spans="2:8" s="245" customFormat="1">
      <c r="B174" s="495"/>
      <c r="C174" s="495"/>
      <c r="D174" s="495"/>
      <c r="E174" s="495"/>
      <c r="F174" s="495"/>
      <c r="G174" s="495"/>
      <c r="H174" s="495"/>
    </row>
    <row r="175" spans="2:8" s="245" customFormat="1">
      <c r="B175" s="495"/>
      <c r="C175" s="495"/>
      <c r="D175" s="495"/>
      <c r="E175" s="495"/>
      <c r="F175" s="495"/>
      <c r="G175" s="495"/>
      <c r="H175" s="495"/>
    </row>
    <row r="176" spans="2:8" s="245" customFormat="1">
      <c r="B176" s="495"/>
      <c r="C176" s="495"/>
      <c r="D176" s="495"/>
      <c r="E176" s="495"/>
      <c r="F176" s="495"/>
      <c r="G176" s="495"/>
      <c r="H176" s="495"/>
    </row>
    <row r="177" spans="2:8" s="245" customFormat="1">
      <c r="B177" s="495"/>
      <c r="C177" s="495"/>
      <c r="D177" s="495"/>
      <c r="E177" s="495"/>
      <c r="F177" s="495"/>
      <c r="G177" s="495"/>
      <c r="H177" s="495"/>
    </row>
    <row r="178" spans="2:8" s="245" customFormat="1">
      <c r="B178" s="495"/>
      <c r="C178" s="495"/>
      <c r="D178" s="495"/>
      <c r="E178" s="495"/>
      <c r="F178" s="495"/>
      <c r="G178" s="495"/>
      <c r="H178" s="495"/>
    </row>
    <row r="179" spans="2:8" s="245" customFormat="1">
      <c r="B179" s="495"/>
      <c r="C179" s="495"/>
      <c r="D179" s="495"/>
      <c r="E179" s="495"/>
      <c r="F179" s="495"/>
      <c r="G179" s="495"/>
      <c r="H179" s="495"/>
    </row>
    <row r="180" spans="2:8" s="245" customFormat="1">
      <c r="B180" s="495"/>
      <c r="C180" s="495"/>
      <c r="D180" s="495"/>
      <c r="E180" s="495"/>
      <c r="F180" s="495"/>
      <c r="G180" s="495"/>
      <c r="H180" s="495"/>
    </row>
    <row r="181" spans="2:8" s="245" customFormat="1">
      <c r="B181" s="495"/>
      <c r="C181" s="495"/>
      <c r="D181" s="495"/>
      <c r="E181" s="495"/>
      <c r="F181" s="495"/>
      <c r="G181" s="495"/>
      <c r="H181" s="495"/>
    </row>
    <row r="182" spans="2:8" s="245" customFormat="1">
      <c r="B182" s="495"/>
      <c r="C182" s="495"/>
      <c r="D182" s="495"/>
      <c r="E182" s="495"/>
      <c r="F182" s="495"/>
      <c r="G182" s="495"/>
      <c r="H182" s="495"/>
    </row>
    <row r="183" spans="2:8" s="245" customFormat="1">
      <c r="B183" s="495"/>
      <c r="C183" s="495"/>
      <c r="D183" s="495"/>
      <c r="E183" s="495"/>
      <c r="F183" s="495"/>
      <c r="G183" s="495"/>
      <c r="H183" s="495"/>
    </row>
    <row r="184" spans="2:8" s="245" customFormat="1">
      <c r="B184" s="495"/>
      <c r="C184" s="495"/>
      <c r="D184" s="495"/>
      <c r="E184" s="495"/>
      <c r="F184" s="495"/>
      <c r="G184" s="495"/>
      <c r="H184" s="495"/>
    </row>
    <row r="185" spans="2:8" s="245" customFormat="1">
      <c r="B185" s="495"/>
      <c r="C185" s="495"/>
      <c r="D185" s="495"/>
      <c r="E185" s="495"/>
      <c r="F185" s="495"/>
      <c r="G185" s="495"/>
      <c r="H185" s="495"/>
    </row>
    <row r="186" spans="2:8" s="245" customFormat="1">
      <c r="B186" s="495"/>
      <c r="C186" s="495"/>
      <c r="D186" s="495"/>
      <c r="E186" s="495"/>
      <c r="F186" s="495"/>
      <c r="G186" s="495"/>
      <c r="H186" s="495"/>
    </row>
    <row r="187" spans="2:8" s="245" customFormat="1">
      <c r="B187" s="495"/>
      <c r="C187" s="495"/>
      <c r="D187" s="495"/>
      <c r="E187" s="495"/>
      <c r="F187" s="495"/>
      <c r="G187" s="495"/>
      <c r="H187" s="495"/>
    </row>
    <row r="188" spans="2:8" s="245" customFormat="1">
      <c r="B188" s="495"/>
      <c r="C188" s="495"/>
      <c r="D188" s="495"/>
      <c r="E188" s="495"/>
      <c r="F188" s="495"/>
      <c r="G188" s="495"/>
      <c r="H188" s="495"/>
    </row>
    <row r="189" spans="2:8" s="245" customFormat="1">
      <c r="B189" s="495"/>
      <c r="C189" s="495"/>
      <c r="D189" s="495"/>
      <c r="E189" s="495"/>
      <c r="F189" s="495"/>
      <c r="G189" s="495"/>
      <c r="H189" s="495"/>
    </row>
    <row r="190" spans="2:8" s="245" customFormat="1">
      <c r="B190" s="495"/>
      <c r="C190" s="495"/>
      <c r="D190" s="495"/>
      <c r="E190" s="495"/>
      <c r="F190" s="495"/>
      <c r="G190" s="495"/>
      <c r="H190" s="495"/>
    </row>
    <row r="191" spans="2:8" s="245" customFormat="1">
      <c r="B191" s="495"/>
      <c r="C191" s="495"/>
      <c r="D191" s="495"/>
      <c r="E191" s="495"/>
      <c r="F191" s="495"/>
      <c r="G191" s="495"/>
      <c r="H191" s="495"/>
    </row>
    <row r="192" spans="2:8" s="245" customFormat="1">
      <c r="B192" s="495"/>
      <c r="C192" s="495"/>
      <c r="D192" s="495"/>
      <c r="E192" s="495"/>
      <c r="F192" s="495"/>
      <c r="G192" s="495"/>
      <c r="H192" s="495"/>
    </row>
    <row r="193" spans="2:8" s="245" customFormat="1">
      <c r="B193" s="495"/>
      <c r="C193" s="495"/>
      <c r="D193" s="495"/>
      <c r="E193" s="495"/>
      <c r="F193" s="495"/>
      <c r="G193" s="495"/>
      <c r="H193" s="495"/>
    </row>
    <row r="194" spans="2:8" s="245" customFormat="1">
      <c r="B194" s="495"/>
      <c r="C194" s="495"/>
      <c r="D194" s="495"/>
      <c r="E194" s="495"/>
      <c r="F194" s="495"/>
      <c r="G194" s="495"/>
      <c r="H194" s="495"/>
    </row>
    <row r="195" spans="2:8" s="245" customFormat="1">
      <c r="B195" s="495"/>
      <c r="C195" s="495"/>
      <c r="D195" s="495"/>
      <c r="E195" s="495"/>
      <c r="F195" s="495"/>
      <c r="G195" s="495"/>
      <c r="H195" s="495"/>
    </row>
    <row r="196" spans="2:8" s="245" customFormat="1">
      <c r="B196" s="495"/>
      <c r="C196" s="495"/>
      <c r="D196" s="495"/>
      <c r="E196" s="495"/>
      <c r="F196" s="495"/>
      <c r="G196" s="495"/>
      <c r="H196" s="495"/>
    </row>
    <row r="197" spans="2:8" s="245" customFormat="1">
      <c r="B197" s="495"/>
      <c r="C197" s="495"/>
      <c r="D197" s="495"/>
      <c r="E197" s="495"/>
      <c r="F197" s="495"/>
      <c r="G197" s="495"/>
      <c r="H197" s="495"/>
    </row>
    <row r="198" spans="2:8" s="245" customFormat="1">
      <c r="B198" s="495"/>
      <c r="C198" s="495"/>
      <c r="D198" s="495"/>
      <c r="E198" s="495"/>
      <c r="F198" s="495"/>
      <c r="G198" s="495"/>
      <c r="H198" s="495"/>
    </row>
    <row r="199" spans="2:8" s="245" customFormat="1">
      <c r="B199" s="495"/>
      <c r="C199" s="495"/>
      <c r="D199" s="495"/>
      <c r="E199" s="495"/>
      <c r="F199" s="495"/>
      <c r="G199" s="495"/>
      <c r="H199" s="495"/>
    </row>
    <row r="200" spans="2:8" s="245" customFormat="1">
      <c r="B200" s="495"/>
      <c r="C200" s="495"/>
      <c r="D200" s="495"/>
      <c r="E200" s="495"/>
      <c r="F200" s="495"/>
      <c r="G200" s="495"/>
      <c r="H200" s="495"/>
    </row>
    <row r="201" spans="2:8" s="245" customFormat="1">
      <c r="B201" s="495"/>
      <c r="C201" s="495"/>
      <c r="D201" s="495"/>
      <c r="E201" s="495"/>
      <c r="F201" s="495"/>
      <c r="G201" s="495"/>
      <c r="H201" s="495"/>
    </row>
    <row r="202" spans="2:8" s="245" customFormat="1">
      <c r="B202" s="495"/>
      <c r="C202" s="495"/>
      <c r="D202" s="495"/>
      <c r="E202" s="495"/>
      <c r="F202" s="495"/>
      <c r="G202" s="495"/>
      <c r="H202" s="495"/>
    </row>
    <row r="203" spans="2:8" s="245" customFormat="1">
      <c r="B203" s="495"/>
      <c r="C203" s="495"/>
      <c r="D203" s="495"/>
      <c r="E203" s="495"/>
      <c r="F203" s="495"/>
      <c r="G203" s="495"/>
      <c r="H203" s="495"/>
    </row>
    <row r="204" spans="2:8" s="245" customFormat="1">
      <c r="B204" s="495"/>
      <c r="C204" s="495"/>
      <c r="D204" s="495"/>
      <c r="E204" s="495"/>
      <c r="F204" s="495"/>
      <c r="G204" s="495"/>
      <c r="H204" s="495"/>
    </row>
    <row r="205" spans="2:8" s="245" customFormat="1">
      <c r="B205" s="495"/>
      <c r="C205" s="495"/>
      <c r="D205" s="495"/>
      <c r="E205" s="495"/>
      <c r="F205" s="495"/>
      <c r="G205" s="495"/>
      <c r="H205" s="495"/>
    </row>
    <row r="206" spans="2:8" s="245" customFormat="1">
      <c r="B206" s="495"/>
      <c r="C206" s="495"/>
      <c r="D206" s="495"/>
      <c r="E206" s="495"/>
      <c r="F206" s="495"/>
      <c r="G206" s="495"/>
      <c r="H206" s="495"/>
    </row>
    <row r="207" spans="2:8" s="245" customFormat="1">
      <c r="B207" s="495"/>
      <c r="C207" s="495"/>
      <c r="D207" s="495"/>
      <c r="E207" s="495"/>
      <c r="F207" s="495"/>
      <c r="G207" s="495"/>
      <c r="H207" s="495"/>
    </row>
    <row r="208" spans="2:8" s="245" customFormat="1">
      <c r="B208" s="495"/>
      <c r="C208" s="495"/>
      <c r="D208" s="495"/>
      <c r="E208" s="495"/>
      <c r="F208" s="495"/>
      <c r="G208" s="495"/>
      <c r="H208" s="495"/>
    </row>
    <row r="209" spans="2:8" s="245" customFormat="1">
      <c r="B209" s="495"/>
      <c r="C209" s="495"/>
      <c r="D209" s="495"/>
      <c r="E209" s="495"/>
      <c r="F209" s="495"/>
      <c r="G209" s="495"/>
      <c r="H209" s="495"/>
    </row>
    <row r="210" spans="2:8" s="245" customFormat="1">
      <c r="B210" s="495"/>
      <c r="C210" s="495"/>
      <c r="D210" s="495"/>
      <c r="E210" s="495"/>
      <c r="F210" s="495"/>
      <c r="G210" s="495"/>
      <c r="H210" s="495"/>
    </row>
    <row r="211" spans="2:8" s="245" customFormat="1">
      <c r="B211" s="495"/>
      <c r="C211" s="495"/>
      <c r="D211" s="495"/>
      <c r="E211" s="495"/>
      <c r="F211" s="495"/>
      <c r="G211" s="495"/>
      <c r="H211" s="495"/>
    </row>
    <row r="212" spans="2:8" s="245" customFormat="1">
      <c r="B212" s="495"/>
      <c r="C212" s="495"/>
      <c r="D212" s="495"/>
      <c r="E212" s="495"/>
      <c r="F212" s="495"/>
      <c r="G212" s="495"/>
      <c r="H212" s="495"/>
    </row>
    <row r="213" spans="2:8" s="245" customFormat="1">
      <c r="B213" s="495"/>
      <c r="C213" s="495"/>
      <c r="D213" s="495"/>
      <c r="E213" s="495"/>
      <c r="F213" s="495"/>
      <c r="G213" s="495"/>
      <c r="H213" s="495"/>
    </row>
    <row r="214" spans="2:8" s="245" customFormat="1">
      <c r="B214" s="495"/>
      <c r="C214" s="495"/>
      <c r="D214" s="495"/>
      <c r="E214" s="495"/>
      <c r="F214" s="495"/>
      <c r="G214" s="495"/>
      <c r="H214" s="495"/>
    </row>
    <row r="215" spans="2:8" s="245" customFormat="1">
      <c r="B215" s="495"/>
      <c r="C215" s="495"/>
      <c r="D215" s="495"/>
      <c r="E215" s="495"/>
      <c r="F215" s="495"/>
      <c r="G215" s="495"/>
      <c r="H215" s="495"/>
    </row>
    <row r="216" spans="2:8" s="245" customFormat="1">
      <c r="B216" s="495"/>
      <c r="C216" s="495"/>
      <c r="D216" s="495"/>
      <c r="E216" s="495"/>
      <c r="F216" s="495"/>
      <c r="G216" s="495"/>
      <c r="H216" s="495"/>
    </row>
    <row r="217" spans="2:8" s="245" customFormat="1">
      <c r="B217" s="495"/>
      <c r="C217" s="495"/>
      <c r="D217" s="495"/>
      <c r="E217" s="495"/>
      <c r="F217" s="495"/>
      <c r="G217" s="495"/>
      <c r="H217" s="495"/>
    </row>
    <row r="218" spans="2:8" s="245" customFormat="1">
      <c r="B218" s="495"/>
      <c r="C218" s="495"/>
      <c r="D218" s="495"/>
      <c r="E218" s="495"/>
      <c r="F218" s="495"/>
      <c r="G218" s="495"/>
      <c r="H218" s="495"/>
    </row>
    <row r="219" spans="2:8" s="245" customFormat="1">
      <c r="B219" s="495"/>
      <c r="C219" s="495"/>
      <c r="D219" s="495"/>
      <c r="E219" s="495"/>
      <c r="F219" s="495"/>
      <c r="G219" s="495"/>
      <c r="H219" s="495"/>
    </row>
    <row r="220" spans="2:8" s="245" customFormat="1">
      <c r="B220" s="495"/>
      <c r="C220" s="495"/>
      <c r="D220" s="495"/>
      <c r="E220" s="495"/>
      <c r="F220" s="495"/>
      <c r="G220" s="495"/>
      <c r="H220" s="495"/>
    </row>
    <row r="221" spans="2:8" s="245" customFormat="1">
      <c r="B221" s="495"/>
      <c r="C221" s="495"/>
      <c r="D221" s="495"/>
      <c r="E221" s="495"/>
      <c r="F221" s="495"/>
      <c r="G221" s="495"/>
      <c r="H221" s="495"/>
    </row>
    <row r="222" spans="2:8" s="245" customFormat="1">
      <c r="B222" s="495"/>
      <c r="C222" s="495"/>
      <c r="D222" s="495"/>
      <c r="E222" s="495"/>
      <c r="F222" s="495"/>
      <c r="G222" s="495"/>
      <c r="H222" s="495"/>
    </row>
    <row r="223" spans="2:8" s="245" customFormat="1">
      <c r="B223" s="495"/>
      <c r="C223" s="495"/>
      <c r="D223" s="495"/>
      <c r="E223" s="495"/>
      <c r="F223" s="495"/>
      <c r="G223" s="495"/>
      <c r="H223" s="495"/>
    </row>
    <row r="224" spans="2:8" s="245" customFormat="1">
      <c r="B224" s="495"/>
      <c r="C224" s="495"/>
      <c r="D224" s="495"/>
      <c r="E224" s="495"/>
      <c r="F224" s="495"/>
      <c r="G224" s="495"/>
      <c r="H224" s="495"/>
    </row>
    <row r="225" spans="2:8" s="245" customFormat="1">
      <c r="B225" s="495"/>
      <c r="C225" s="495"/>
      <c r="D225" s="495"/>
      <c r="E225" s="495"/>
      <c r="F225" s="495"/>
      <c r="G225" s="495"/>
      <c r="H225" s="495"/>
    </row>
    <row r="226" spans="2:8" s="245" customFormat="1">
      <c r="B226" s="495"/>
      <c r="C226" s="495"/>
      <c r="D226" s="495"/>
      <c r="E226" s="495"/>
      <c r="F226" s="495"/>
      <c r="G226" s="495"/>
      <c r="H226" s="495"/>
    </row>
    <row r="227" spans="2:8" s="245" customFormat="1">
      <c r="B227" s="495"/>
      <c r="C227" s="495"/>
      <c r="D227" s="495"/>
      <c r="E227" s="495"/>
      <c r="F227" s="495"/>
      <c r="G227" s="495"/>
      <c r="H227" s="495"/>
    </row>
    <row r="228" spans="2:8" s="245" customFormat="1">
      <c r="B228" s="495"/>
      <c r="C228" s="495"/>
      <c r="D228" s="495"/>
      <c r="E228" s="495"/>
      <c r="F228" s="495"/>
      <c r="G228" s="495"/>
      <c r="H228" s="495"/>
    </row>
    <row r="229" spans="2:8" s="245" customFormat="1">
      <c r="B229" s="495"/>
      <c r="C229" s="495"/>
      <c r="D229" s="495"/>
      <c r="E229" s="495"/>
      <c r="F229" s="495"/>
      <c r="G229" s="495"/>
      <c r="H229" s="495"/>
    </row>
    <row r="230" spans="2:8" s="245" customFormat="1">
      <c r="B230" s="495"/>
      <c r="C230" s="495"/>
      <c r="D230" s="495"/>
      <c r="E230" s="495"/>
      <c r="F230" s="495"/>
      <c r="G230" s="495"/>
      <c r="H230" s="495"/>
    </row>
    <row r="231" spans="2:8" s="245" customFormat="1">
      <c r="B231" s="495"/>
      <c r="C231" s="495"/>
      <c r="D231" s="495"/>
      <c r="E231" s="495"/>
      <c r="F231" s="495"/>
      <c r="G231" s="495"/>
      <c r="H231" s="495"/>
    </row>
    <row r="232" spans="2:8" s="245" customFormat="1">
      <c r="B232" s="495"/>
      <c r="C232" s="495"/>
      <c r="D232" s="495"/>
      <c r="E232" s="495"/>
      <c r="F232" s="495"/>
      <c r="G232" s="495"/>
      <c r="H232" s="495"/>
    </row>
    <row r="233" spans="2:8" s="245" customFormat="1">
      <c r="B233" s="495"/>
      <c r="C233" s="495"/>
      <c r="D233" s="495"/>
      <c r="E233" s="495"/>
      <c r="F233" s="495"/>
      <c r="G233" s="495"/>
      <c r="H233" s="495"/>
    </row>
    <row r="234" spans="2:8" s="245" customFormat="1">
      <c r="B234" s="495"/>
      <c r="C234" s="495"/>
      <c r="D234" s="495"/>
      <c r="E234" s="495"/>
      <c r="F234" s="495"/>
      <c r="G234" s="495"/>
      <c r="H234" s="495"/>
    </row>
    <row r="235" spans="2:8" s="245" customFormat="1">
      <c r="B235" s="495"/>
      <c r="C235" s="495"/>
      <c r="D235" s="495"/>
      <c r="E235" s="495"/>
      <c r="F235" s="495"/>
      <c r="G235" s="495"/>
      <c r="H235" s="495"/>
    </row>
    <row r="236" spans="2:8" s="245" customFormat="1">
      <c r="B236" s="495"/>
      <c r="C236" s="495"/>
      <c r="D236" s="495"/>
      <c r="E236" s="495"/>
      <c r="F236" s="495"/>
      <c r="G236" s="495"/>
      <c r="H236" s="495"/>
    </row>
    <row r="237" spans="2:8" s="245" customFormat="1">
      <c r="B237" s="495"/>
      <c r="C237" s="495"/>
      <c r="D237" s="495"/>
      <c r="E237" s="495"/>
      <c r="F237" s="495"/>
      <c r="G237" s="495"/>
      <c r="H237" s="495"/>
    </row>
    <row r="238" spans="2:8" s="245" customFormat="1">
      <c r="B238" s="495"/>
      <c r="C238" s="495"/>
      <c r="D238" s="495"/>
      <c r="E238" s="495"/>
      <c r="F238" s="495"/>
      <c r="G238" s="495"/>
      <c r="H238" s="495"/>
    </row>
    <row r="239" spans="2:8" s="245" customFormat="1">
      <c r="B239" s="495"/>
      <c r="C239" s="495"/>
      <c r="D239" s="495"/>
      <c r="E239" s="495"/>
      <c r="F239" s="495"/>
      <c r="G239" s="495"/>
      <c r="H239" s="495"/>
    </row>
    <row r="240" spans="2:8" s="245" customFormat="1">
      <c r="B240" s="495"/>
      <c r="C240" s="495"/>
      <c r="D240" s="495"/>
      <c r="E240" s="495"/>
      <c r="F240" s="495"/>
      <c r="G240" s="495"/>
      <c r="H240" s="495"/>
    </row>
    <row r="241" spans="2:8" s="245" customFormat="1">
      <c r="B241" s="495"/>
      <c r="C241" s="495"/>
      <c r="D241" s="495"/>
      <c r="E241" s="495"/>
      <c r="F241" s="495"/>
      <c r="G241" s="495"/>
      <c r="H241" s="495"/>
    </row>
    <row r="242" spans="2:8" s="245" customFormat="1">
      <c r="B242" s="495"/>
      <c r="C242" s="495"/>
      <c r="D242" s="495"/>
      <c r="E242" s="495"/>
      <c r="F242" s="495"/>
      <c r="G242" s="495"/>
      <c r="H242" s="495"/>
    </row>
    <row r="243" spans="2:8" s="245" customFormat="1">
      <c r="B243" s="495"/>
      <c r="C243" s="495"/>
      <c r="D243" s="495"/>
      <c r="E243" s="495"/>
      <c r="F243" s="495"/>
      <c r="G243" s="495"/>
      <c r="H243" s="495"/>
    </row>
    <row r="244" spans="2:8" s="245" customFormat="1">
      <c r="B244" s="495"/>
      <c r="C244" s="495"/>
      <c r="D244" s="495"/>
      <c r="E244" s="495"/>
      <c r="F244" s="495"/>
      <c r="G244" s="495"/>
      <c r="H244" s="495"/>
    </row>
    <row r="245" spans="2:8" s="245" customFormat="1">
      <c r="B245" s="495"/>
      <c r="C245" s="495"/>
      <c r="D245" s="495"/>
      <c r="E245" s="495"/>
      <c r="F245" s="495"/>
      <c r="G245" s="495"/>
      <c r="H245" s="495"/>
    </row>
    <row r="246" spans="2:8" s="245" customFormat="1">
      <c r="B246" s="495"/>
      <c r="C246" s="495"/>
      <c r="D246" s="495"/>
      <c r="E246" s="495"/>
      <c r="F246" s="495"/>
      <c r="G246" s="495"/>
      <c r="H246" s="495"/>
    </row>
    <row r="247" spans="2:8" s="245" customFormat="1">
      <c r="B247" s="495"/>
      <c r="C247" s="495"/>
      <c r="D247" s="495"/>
      <c r="E247" s="495"/>
      <c r="F247" s="495"/>
      <c r="G247" s="495"/>
      <c r="H247" s="495"/>
    </row>
    <row r="248" spans="2:8" s="245" customFormat="1">
      <c r="B248" s="495"/>
      <c r="C248" s="495"/>
      <c r="D248" s="495"/>
      <c r="E248" s="495"/>
      <c r="F248" s="495"/>
      <c r="G248" s="495"/>
      <c r="H248" s="495"/>
    </row>
    <row r="249" spans="2:8" s="245" customFormat="1">
      <c r="B249" s="495"/>
      <c r="C249" s="495"/>
      <c r="D249" s="495"/>
      <c r="E249" s="495"/>
      <c r="F249" s="495"/>
      <c r="G249" s="495"/>
      <c r="H249" s="495"/>
    </row>
    <row r="250" spans="2:8" s="245" customFormat="1">
      <c r="B250" s="495"/>
      <c r="C250" s="495"/>
      <c r="D250" s="495"/>
      <c r="E250" s="495"/>
      <c r="F250" s="495"/>
      <c r="G250" s="495"/>
      <c r="H250" s="495"/>
    </row>
    <row r="251" spans="2:8" s="245" customFormat="1">
      <c r="B251" s="495"/>
      <c r="C251" s="495"/>
      <c r="D251" s="495"/>
      <c r="E251" s="495"/>
      <c r="F251" s="495"/>
      <c r="G251" s="495"/>
      <c r="H251" s="495"/>
    </row>
    <row r="252" spans="2:8" s="245" customFormat="1">
      <c r="B252" s="495"/>
      <c r="C252" s="495"/>
      <c r="D252" s="495"/>
      <c r="E252" s="495"/>
      <c r="F252" s="495"/>
      <c r="G252" s="495"/>
      <c r="H252" s="495"/>
    </row>
    <row r="253" spans="2:8" s="245" customFormat="1">
      <c r="B253" s="495"/>
      <c r="C253" s="495"/>
      <c r="D253" s="495"/>
      <c r="E253" s="495"/>
      <c r="F253" s="495"/>
      <c r="G253" s="495"/>
      <c r="H253" s="495"/>
    </row>
    <row r="254" spans="2:8" s="245" customFormat="1">
      <c r="B254" s="495"/>
      <c r="C254" s="495"/>
      <c r="D254" s="495"/>
      <c r="E254" s="495"/>
      <c r="F254" s="495"/>
      <c r="G254" s="495"/>
      <c r="H254" s="495"/>
    </row>
    <row r="255" spans="2:8" s="245" customFormat="1">
      <c r="B255" s="495"/>
      <c r="C255" s="495"/>
      <c r="D255" s="495"/>
      <c r="E255" s="495"/>
      <c r="F255" s="495"/>
      <c r="G255" s="495"/>
      <c r="H255" s="495"/>
    </row>
    <row r="256" spans="2:8" s="245" customFormat="1">
      <c r="B256" s="495"/>
      <c r="C256" s="495"/>
      <c r="D256" s="495"/>
      <c r="E256" s="495"/>
      <c r="F256" s="495"/>
      <c r="G256" s="495"/>
      <c r="H256" s="495"/>
    </row>
    <row r="257" spans="2:8" s="245" customFormat="1">
      <c r="B257" s="495"/>
      <c r="C257" s="495"/>
      <c r="D257" s="495"/>
      <c r="E257" s="495"/>
      <c r="F257" s="495"/>
      <c r="G257" s="495"/>
      <c r="H257" s="495"/>
    </row>
    <row r="258" spans="2:8" s="245" customFormat="1">
      <c r="B258" s="495"/>
      <c r="C258" s="495"/>
      <c r="D258" s="495"/>
      <c r="E258" s="495"/>
      <c r="F258" s="495"/>
      <c r="G258" s="495"/>
      <c r="H258" s="495"/>
    </row>
    <row r="259" spans="2:8" s="245" customFormat="1">
      <c r="B259" s="495"/>
      <c r="C259" s="495"/>
      <c r="D259" s="495"/>
      <c r="E259" s="495"/>
      <c r="F259" s="495"/>
      <c r="G259" s="495"/>
      <c r="H259" s="495"/>
    </row>
    <row r="260" spans="2:8" s="245" customFormat="1">
      <c r="B260" s="495"/>
      <c r="C260" s="495"/>
      <c r="D260" s="495"/>
      <c r="E260" s="495"/>
      <c r="F260" s="495"/>
      <c r="G260" s="495"/>
      <c r="H260" s="495"/>
    </row>
    <row r="261" spans="2:8" s="245" customFormat="1">
      <c r="B261" s="495"/>
      <c r="C261" s="495"/>
      <c r="D261" s="495"/>
      <c r="E261" s="495"/>
      <c r="F261" s="495"/>
      <c r="G261" s="495"/>
      <c r="H261" s="495"/>
    </row>
    <row r="262" spans="2:8" s="245" customFormat="1">
      <c r="B262" s="495"/>
      <c r="C262" s="495"/>
      <c r="D262" s="495"/>
      <c r="E262" s="495"/>
      <c r="F262" s="495"/>
      <c r="G262" s="495"/>
      <c r="H262" s="495"/>
    </row>
    <row r="263" spans="2:8" s="245" customFormat="1">
      <c r="B263" s="495"/>
      <c r="C263" s="495"/>
      <c r="D263" s="495"/>
      <c r="E263" s="495"/>
      <c r="F263" s="495"/>
      <c r="G263" s="495"/>
      <c r="H263" s="495"/>
    </row>
    <row r="264" spans="2:8" s="245" customFormat="1">
      <c r="B264" s="495"/>
      <c r="C264" s="495"/>
      <c r="D264" s="495"/>
      <c r="E264" s="495"/>
      <c r="F264" s="495"/>
      <c r="G264" s="495"/>
      <c r="H264" s="495"/>
    </row>
    <row r="265" spans="2:8" s="245" customFormat="1">
      <c r="B265" s="495"/>
      <c r="C265" s="495"/>
      <c r="D265" s="495"/>
      <c r="E265" s="495"/>
      <c r="F265" s="495"/>
      <c r="G265" s="495"/>
      <c r="H265" s="495"/>
    </row>
    <row r="266" spans="2:8" s="245" customFormat="1">
      <c r="B266" s="495"/>
      <c r="C266" s="495"/>
      <c r="D266" s="495"/>
      <c r="E266" s="495"/>
      <c r="F266" s="495"/>
      <c r="G266" s="495"/>
      <c r="H266" s="495"/>
    </row>
    <row r="267" spans="2:8" s="245" customFormat="1">
      <c r="B267" s="495"/>
      <c r="C267" s="495"/>
      <c r="D267" s="495"/>
      <c r="E267" s="495"/>
      <c r="F267" s="495"/>
      <c r="G267" s="495"/>
      <c r="H267" s="495"/>
    </row>
    <row r="268" spans="2:8" s="245" customFormat="1">
      <c r="B268" s="495"/>
      <c r="C268" s="495"/>
      <c r="D268" s="495"/>
      <c r="E268" s="495"/>
      <c r="F268" s="495"/>
      <c r="G268" s="495"/>
      <c r="H268" s="495"/>
    </row>
    <row r="269" spans="2:8" s="245" customFormat="1">
      <c r="B269" s="495"/>
      <c r="C269" s="495"/>
      <c r="D269" s="495"/>
      <c r="E269" s="495"/>
      <c r="F269" s="495"/>
      <c r="G269" s="495"/>
      <c r="H269" s="495"/>
    </row>
    <row r="270" spans="2:8" s="245" customFormat="1">
      <c r="B270" s="495"/>
      <c r="C270" s="495"/>
      <c r="D270" s="495"/>
      <c r="E270" s="495"/>
      <c r="F270" s="495"/>
      <c r="G270" s="495"/>
      <c r="H270" s="495"/>
    </row>
    <row r="271" spans="2:8" s="245" customFormat="1">
      <c r="B271" s="495"/>
      <c r="C271" s="495"/>
      <c r="D271" s="495"/>
      <c r="E271" s="495"/>
      <c r="F271" s="495"/>
      <c r="G271" s="495"/>
      <c r="H271" s="495"/>
    </row>
  </sheetData>
  <mergeCells count="2">
    <mergeCell ref="B5:D5"/>
    <mergeCell ref="E5:H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76"/>
  <sheetViews>
    <sheetView zoomScaleNormal="100" workbookViewId="0">
      <selection activeCell="D34" sqref="A32:D34"/>
    </sheetView>
  </sheetViews>
  <sheetFormatPr baseColWidth="10" defaultColWidth="11.42578125" defaultRowHeight="12.75"/>
  <cols>
    <col min="1" max="1" width="14.140625" style="329" customWidth="1"/>
    <col min="2" max="4" width="17.42578125" style="329" customWidth="1"/>
    <col min="5" max="5" width="11.42578125" style="329"/>
    <col min="6" max="6" width="24.140625" style="329" customWidth="1"/>
    <col min="7" max="7" width="18.7109375" style="329" customWidth="1"/>
    <col min="8" max="8" width="14.85546875" style="329" customWidth="1"/>
    <col min="9" max="16384" width="11.42578125" style="329"/>
  </cols>
  <sheetData>
    <row r="1" spans="1:9">
      <c r="A1" s="381" t="s">
        <v>593</v>
      </c>
      <c r="B1" s="448"/>
      <c r="C1" s="448"/>
      <c r="D1" s="449"/>
      <c r="E1" s="426"/>
      <c r="F1" s="425"/>
      <c r="G1" s="427"/>
      <c r="H1" s="427"/>
    </row>
    <row r="2" spans="1:9" ht="15.75">
      <c r="A2" s="668" t="s">
        <v>438</v>
      </c>
      <c r="B2" s="668"/>
      <c r="C2" s="668"/>
      <c r="D2" s="668"/>
      <c r="E2" s="426"/>
      <c r="F2" s="425"/>
      <c r="G2" s="427"/>
      <c r="H2" s="427"/>
    </row>
    <row r="3" spans="1:9">
      <c r="A3" s="428"/>
      <c r="B3" s="428"/>
      <c r="C3" s="428"/>
      <c r="D3" s="428"/>
      <c r="E3" s="426"/>
      <c r="F3" s="425"/>
      <c r="G3" s="427"/>
      <c r="H3" s="427"/>
    </row>
    <row r="4" spans="1:9" ht="15" customHeight="1">
      <c r="A4" s="672" t="s">
        <v>660</v>
      </c>
      <c r="B4" s="672"/>
      <c r="C4" s="672"/>
      <c r="D4" s="672"/>
      <c r="F4" s="672" t="s">
        <v>659</v>
      </c>
      <c r="G4" s="672"/>
      <c r="H4" s="672"/>
    </row>
    <row r="5" spans="1:9">
      <c r="A5" s="429" t="s">
        <v>311</v>
      </c>
      <c r="B5" s="429" t="s">
        <v>433</v>
      </c>
      <c r="C5" s="429" t="s">
        <v>434</v>
      </c>
      <c r="D5" s="429" t="s">
        <v>56</v>
      </c>
      <c r="F5" s="430" t="s">
        <v>435</v>
      </c>
      <c r="G5" s="431" t="s">
        <v>436</v>
      </c>
      <c r="H5" s="431" t="s">
        <v>424</v>
      </c>
    </row>
    <row r="6" spans="1:9">
      <c r="A6" s="626">
        <v>2006</v>
      </c>
      <c r="B6" s="432">
        <v>40633</v>
      </c>
      <c r="C6" s="432">
        <v>67860</v>
      </c>
      <c r="D6" s="432">
        <v>108493</v>
      </c>
      <c r="F6" s="329" t="s">
        <v>35</v>
      </c>
      <c r="G6" s="433">
        <v>30878</v>
      </c>
      <c r="H6" s="148">
        <v>0.15744201343034728</v>
      </c>
      <c r="I6" s="435"/>
    </row>
    <row r="7" spans="1:9">
      <c r="A7" s="626">
        <v>2007</v>
      </c>
      <c r="B7" s="432">
        <v>54613</v>
      </c>
      <c r="C7" s="432">
        <v>80368</v>
      </c>
      <c r="D7" s="432">
        <v>134981</v>
      </c>
      <c r="F7" s="329" t="s">
        <v>642</v>
      </c>
      <c r="G7" s="433">
        <v>18059</v>
      </c>
      <c r="H7" s="148">
        <v>9.207997022276837E-2</v>
      </c>
      <c r="I7" s="435"/>
    </row>
    <row r="8" spans="1:9">
      <c r="A8" s="626">
        <v>2008</v>
      </c>
      <c r="B8" s="432">
        <v>60783</v>
      </c>
      <c r="C8" s="432">
        <v>66243</v>
      </c>
      <c r="D8" s="432">
        <v>127026</v>
      </c>
      <c r="F8" s="329" t="s">
        <v>45</v>
      </c>
      <c r="G8" s="433">
        <v>17711</v>
      </c>
      <c r="H8" s="148">
        <v>9.0305573543133649E-2</v>
      </c>
      <c r="I8" s="435"/>
    </row>
    <row r="9" spans="1:9">
      <c r="A9" s="626">
        <v>2009</v>
      </c>
      <c r="B9" s="432">
        <v>58987</v>
      </c>
      <c r="C9" s="432">
        <v>67096</v>
      </c>
      <c r="D9" s="432">
        <v>126083</v>
      </c>
      <c r="F9" s="329" t="s">
        <v>41</v>
      </c>
      <c r="G9" s="433">
        <v>16554</v>
      </c>
      <c r="H9" s="148">
        <v>8.4406214467451543E-2</v>
      </c>
      <c r="I9" s="435"/>
    </row>
    <row r="10" spans="1:9">
      <c r="A10" s="626">
        <v>2010</v>
      </c>
      <c r="B10" s="432">
        <v>67575</v>
      </c>
      <c r="C10" s="432">
        <v>97956</v>
      </c>
      <c r="D10" s="432">
        <v>165531</v>
      </c>
      <c r="F10" s="329" t="s">
        <v>42</v>
      </c>
      <c r="G10" s="433">
        <v>15172</v>
      </c>
      <c r="H10" s="148">
        <v>7.7359616159246997E-2</v>
      </c>
      <c r="I10" s="435"/>
    </row>
    <row r="11" spans="1:9">
      <c r="A11" s="626">
        <v>2011</v>
      </c>
      <c r="B11" s="432">
        <v>61263</v>
      </c>
      <c r="C11" s="432">
        <v>111882</v>
      </c>
      <c r="D11" s="432">
        <v>173145</v>
      </c>
      <c r="F11" s="329" t="s">
        <v>39</v>
      </c>
      <c r="G11" s="433">
        <v>14757</v>
      </c>
      <c r="H11" s="148">
        <v>7.5243597130372264E-2</v>
      </c>
      <c r="I11" s="435"/>
    </row>
    <row r="12" spans="1:9">
      <c r="A12" s="626">
        <v>2012</v>
      </c>
      <c r="B12" s="432">
        <v>68330</v>
      </c>
      <c r="C12" s="432">
        <v>139441</v>
      </c>
      <c r="D12" s="432">
        <v>207771</v>
      </c>
      <c r="F12" s="329" t="s">
        <v>641</v>
      </c>
      <c r="G12" s="433">
        <v>13062</v>
      </c>
      <c r="H12" s="148">
        <v>6.6601061578703158E-2</v>
      </c>
      <c r="I12" s="435"/>
    </row>
    <row r="13" spans="1:9">
      <c r="A13" s="626">
        <v>2013</v>
      </c>
      <c r="B13" s="432">
        <v>67949</v>
      </c>
      <c r="C13" s="432">
        <v>140433</v>
      </c>
      <c r="D13" s="432">
        <v>208382</v>
      </c>
      <c r="F13" s="329" t="s">
        <v>643</v>
      </c>
      <c r="G13" s="433">
        <v>10053</v>
      </c>
      <c r="H13" s="148">
        <v>5.1258648909102963E-2</v>
      </c>
      <c r="I13" s="435"/>
    </row>
    <row r="14" spans="1:9">
      <c r="A14" s="626">
        <v>2014</v>
      </c>
      <c r="B14" s="432">
        <v>63109.25</v>
      </c>
      <c r="C14" s="432">
        <v>132252</v>
      </c>
      <c r="D14" s="432">
        <v>195361.33333333334</v>
      </c>
      <c r="F14" s="329" t="s">
        <v>40</v>
      </c>
      <c r="G14" s="433">
        <v>9561</v>
      </c>
      <c r="H14" s="148">
        <v>4.8750019120653874E-2</v>
      </c>
      <c r="I14" s="435"/>
    </row>
    <row r="15" spans="1:9">
      <c r="A15" s="626">
        <v>2015</v>
      </c>
      <c r="B15" s="432">
        <v>62729.454545454544</v>
      </c>
      <c r="C15" s="432">
        <v>132975.36363636365</v>
      </c>
      <c r="D15" s="432">
        <v>195704.81818181818</v>
      </c>
      <c r="F15" s="329" t="s">
        <v>38</v>
      </c>
      <c r="G15" s="433">
        <v>9265</v>
      </c>
      <c r="H15" s="148">
        <v>4.7240762174757679E-2</v>
      </c>
      <c r="I15" s="435"/>
    </row>
    <row r="16" spans="1:9">
      <c r="A16" s="626">
        <v>2016</v>
      </c>
      <c r="B16" s="432">
        <v>61873</v>
      </c>
      <c r="C16" s="432">
        <v>112253.41666666667</v>
      </c>
      <c r="D16" s="432">
        <v>174126.41666666666</v>
      </c>
      <c r="F16" s="329" t="s">
        <v>36</v>
      </c>
      <c r="G16" s="433">
        <v>8885</v>
      </c>
      <c r="H16" s="148">
        <v>4.5303202582053101E-2</v>
      </c>
      <c r="I16" s="435"/>
    </row>
    <row r="17" spans="1:9">
      <c r="A17" s="326"/>
      <c r="E17" s="434"/>
      <c r="F17" s="329" t="s">
        <v>37</v>
      </c>
      <c r="G17" s="433">
        <v>7640</v>
      </c>
      <c r="H17" s="148">
        <v>3.8955145495428889E-2</v>
      </c>
      <c r="I17" s="435"/>
    </row>
    <row r="18" spans="1:9">
      <c r="A18" s="267">
        <v>2017</v>
      </c>
      <c r="B18" s="494">
        <v>63262.909090909088</v>
      </c>
      <c r="C18" s="494">
        <v>122769.45454545454</v>
      </c>
      <c r="D18" s="494">
        <v>186032.36363636365</v>
      </c>
      <c r="E18" s="434"/>
      <c r="F18" s="329" t="s">
        <v>46</v>
      </c>
      <c r="G18" s="433">
        <v>7168</v>
      </c>
      <c r="H18" s="148">
        <v>3.6548492527648468E-2</v>
      </c>
      <c r="I18" s="435"/>
    </row>
    <row r="19" spans="1:9">
      <c r="A19" s="627" t="s">
        <v>652</v>
      </c>
      <c r="B19" s="432">
        <v>60771</v>
      </c>
      <c r="C19" s="432">
        <v>115697</v>
      </c>
      <c r="D19" s="432">
        <v>176468</v>
      </c>
      <c r="E19" s="434"/>
      <c r="F19" s="329" t="s">
        <v>44</v>
      </c>
      <c r="G19" s="433">
        <v>6039</v>
      </c>
      <c r="H19" s="148">
        <v>3.0791901000902493E-2</v>
      </c>
      <c r="I19" s="435"/>
    </row>
    <row r="20" spans="1:9">
      <c r="A20" s="627" t="s">
        <v>270</v>
      </c>
      <c r="B20" s="432">
        <v>61125</v>
      </c>
      <c r="C20" s="432">
        <v>115482</v>
      </c>
      <c r="D20" s="432">
        <v>176607</v>
      </c>
      <c r="F20" s="329" t="s">
        <v>43</v>
      </c>
      <c r="G20" s="433">
        <v>4777</v>
      </c>
      <c r="H20" s="148">
        <v>2.435716361670992E-2</v>
      </c>
      <c r="I20" s="435"/>
    </row>
    <row r="21" spans="1:9">
      <c r="A21" s="627" t="s">
        <v>271</v>
      </c>
      <c r="B21" s="432">
        <v>61098</v>
      </c>
      <c r="C21" s="432">
        <v>112690</v>
      </c>
      <c r="D21" s="432">
        <v>173788</v>
      </c>
      <c r="F21" s="329" t="s">
        <v>644</v>
      </c>
      <c r="G21" s="433">
        <v>2702</v>
      </c>
      <c r="H21" s="148">
        <v>1.3777068472336238E-2</v>
      </c>
      <c r="I21" s="435"/>
    </row>
    <row r="22" spans="1:9">
      <c r="A22" s="627" t="s">
        <v>121</v>
      </c>
      <c r="B22" s="432">
        <v>61125</v>
      </c>
      <c r="C22" s="432">
        <v>115482</v>
      </c>
      <c r="D22" s="432">
        <v>176607</v>
      </c>
      <c r="F22" s="329" t="s">
        <v>164</v>
      </c>
      <c r="G22" s="433">
        <v>2567</v>
      </c>
      <c r="H22" s="148">
        <v>1.308872493282277E-2</v>
      </c>
      <c r="I22" s="435"/>
    </row>
    <row r="23" spans="1:9" ht="15.75" customHeight="1">
      <c r="A23" s="627" t="s">
        <v>654</v>
      </c>
      <c r="B23" s="432">
        <v>60983</v>
      </c>
      <c r="C23" s="432">
        <v>118772</v>
      </c>
      <c r="D23" s="432">
        <v>179755</v>
      </c>
      <c r="F23" s="329" t="s">
        <v>29</v>
      </c>
      <c r="G23" s="433">
        <v>792</v>
      </c>
      <c r="H23" s="148">
        <v>4.0382820984790155E-3</v>
      </c>
      <c r="I23" s="435"/>
    </row>
    <row r="24" spans="1:9">
      <c r="A24" s="627" t="s">
        <v>655</v>
      </c>
      <c r="B24" s="432">
        <v>61395</v>
      </c>
      <c r="C24" s="432">
        <v>123199</v>
      </c>
      <c r="D24" s="432">
        <v>184594</v>
      </c>
      <c r="F24" s="329" t="s">
        <v>354</v>
      </c>
      <c r="G24" s="433">
        <v>360</v>
      </c>
      <c r="H24" s="148">
        <v>1.8355827720359162E-3</v>
      </c>
      <c r="I24" s="435"/>
    </row>
    <row r="25" spans="1:9">
      <c r="A25" s="627" t="s">
        <v>656</v>
      </c>
      <c r="B25" s="432">
        <v>63285</v>
      </c>
      <c r="C25" s="432">
        <v>121983</v>
      </c>
      <c r="D25" s="432">
        <v>185268</v>
      </c>
      <c r="F25" s="329" t="s">
        <v>645</v>
      </c>
      <c r="G25" s="433">
        <v>60</v>
      </c>
      <c r="H25" s="148">
        <v>3.0593046200598603E-4</v>
      </c>
      <c r="I25" s="435"/>
    </row>
    <row r="26" spans="1:9">
      <c r="A26" s="627" t="s">
        <v>149</v>
      </c>
      <c r="B26" s="432">
        <v>69540</v>
      </c>
      <c r="C26" s="432">
        <v>126694</v>
      </c>
      <c r="D26" s="432">
        <v>196234</v>
      </c>
      <c r="F26" s="329" t="s">
        <v>353</v>
      </c>
      <c r="G26" s="433">
        <v>43</v>
      </c>
      <c r="H26" s="148">
        <v>2.1925016443762334E-4</v>
      </c>
      <c r="I26" s="435"/>
    </row>
    <row r="27" spans="1:9">
      <c r="A27" s="627" t="s">
        <v>165</v>
      </c>
      <c r="B27" s="432">
        <v>66864</v>
      </c>
      <c r="C27" s="432">
        <v>136374</v>
      </c>
      <c r="D27" s="432">
        <v>203238</v>
      </c>
      <c r="E27" s="435"/>
      <c r="F27" s="329" t="s">
        <v>355</v>
      </c>
      <c r="G27" s="433">
        <v>10</v>
      </c>
      <c r="H27" s="436">
        <v>5.0988410334331008E-5</v>
      </c>
      <c r="I27" s="435"/>
    </row>
    <row r="28" spans="1:9">
      <c r="A28" s="628" t="s">
        <v>151</v>
      </c>
      <c r="B28" s="434">
        <v>64665</v>
      </c>
      <c r="C28" s="434">
        <v>133009</v>
      </c>
      <c r="D28" s="434">
        <v>197674</v>
      </c>
      <c r="F28" s="329" t="s">
        <v>356</v>
      </c>
      <c r="G28" s="433">
        <v>4</v>
      </c>
      <c r="H28" s="436">
        <v>2.0395364133732404E-5</v>
      </c>
      <c r="I28" s="435"/>
    </row>
    <row r="29" spans="1:9">
      <c r="A29" s="628" t="s">
        <v>657</v>
      </c>
      <c r="B29" s="434">
        <v>65041</v>
      </c>
      <c r="C29" s="434">
        <v>131082</v>
      </c>
      <c r="D29" s="434">
        <v>196123</v>
      </c>
      <c r="F29" s="329" t="s">
        <v>357</v>
      </c>
      <c r="G29" s="433">
        <v>4</v>
      </c>
      <c r="H29" s="436">
        <v>2.0395364133732404E-5</v>
      </c>
      <c r="I29" s="435"/>
    </row>
    <row r="31" spans="1:9">
      <c r="A31" s="672" t="s">
        <v>653</v>
      </c>
      <c r="B31" s="672"/>
      <c r="C31" s="672"/>
      <c r="D31" s="672"/>
    </row>
    <row r="32" spans="1:9">
      <c r="A32" s="626" t="s">
        <v>622</v>
      </c>
      <c r="B32" s="432">
        <v>66018</v>
      </c>
      <c r="C32" s="432">
        <v>122597</v>
      </c>
      <c r="D32" s="432">
        <v>188615</v>
      </c>
      <c r="E32" s="439"/>
    </row>
    <row r="33" spans="1:8">
      <c r="A33" s="626" t="s">
        <v>623</v>
      </c>
      <c r="B33" s="432">
        <v>65041</v>
      </c>
      <c r="C33" s="432">
        <v>131082</v>
      </c>
      <c r="D33" s="432">
        <v>196123</v>
      </c>
    </row>
    <row r="34" spans="1:8">
      <c r="A34" s="437" t="s">
        <v>312</v>
      </c>
      <c r="B34" s="438">
        <f>B33/B32-1</f>
        <v>-1.4798994213699346E-2</v>
      </c>
      <c r="C34" s="438">
        <f t="shared" ref="C34:D34" si="0">C33/C32-1</f>
        <v>6.9210502703981325E-2</v>
      </c>
      <c r="D34" s="438">
        <f t="shared" si="0"/>
        <v>3.9805953927312343E-2</v>
      </c>
      <c r="F34" s="369" t="s">
        <v>56</v>
      </c>
      <c r="G34" s="440">
        <f>SUM(G6:G33)</f>
        <v>196123</v>
      </c>
      <c r="H34" s="441">
        <f>100%</f>
        <v>1</v>
      </c>
    </row>
    <row r="35" spans="1:8">
      <c r="B35" s="435"/>
      <c r="C35" s="435"/>
      <c r="D35" s="435"/>
    </row>
    <row r="37" spans="1:8" ht="30.75" customHeight="1">
      <c r="A37" s="673" t="s">
        <v>658</v>
      </c>
      <c r="B37" s="673"/>
      <c r="C37" s="673"/>
      <c r="D37" s="673"/>
      <c r="E37" s="673"/>
      <c r="F37" s="673"/>
      <c r="G37" s="673"/>
      <c r="H37" s="673"/>
    </row>
    <row r="55" spans="1:14">
      <c r="A55" s="425"/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</row>
    <row r="56" spans="1:14">
      <c r="A56" s="669" t="s">
        <v>464</v>
      </c>
      <c r="B56" s="669"/>
      <c r="C56" s="669"/>
      <c r="D56" s="669"/>
      <c r="E56" s="669"/>
      <c r="F56" s="669"/>
      <c r="G56" s="669"/>
      <c r="H56" s="669"/>
      <c r="I56" s="669"/>
      <c r="J56" s="669"/>
      <c r="K56" s="669"/>
      <c r="L56" s="669"/>
      <c r="M56" s="669"/>
      <c r="N56" s="669"/>
    </row>
    <row r="57" spans="1:14">
      <c r="A57" s="670"/>
      <c r="B57" s="671"/>
      <c r="C57" s="671"/>
      <c r="D57" s="671"/>
      <c r="E57" s="671"/>
      <c r="F57" s="671"/>
      <c r="G57" s="671"/>
      <c r="H57" s="671"/>
      <c r="I57" s="671"/>
      <c r="J57" s="671"/>
      <c r="K57" s="671"/>
      <c r="L57" s="671"/>
      <c r="M57" s="671"/>
      <c r="N57" s="671"/>
    </row>
    <row r="58" spans="1:14" ht="12.75" customHeight="1">
      <c r="A58" s="443" t="s">
        <v>439</v>
      </c>
      <c r="B58" s="443" t="s">
        <v>440</v>
      </c>
      <c r="C58" s="443" t="s">
        <v>441</v>
      </c>
      <c r="D58" s="443" t="s">
        <v>442</v>
      </c>
      <c r="E58" s="443" t="s">
        <v>443</v>
      </c>
      <c r="F58" s="443" t="s">
        <v>444</v>
      </c>
      <c r="G58" s="443" t="s">
        <v>445</v>
      </c>
      <c r="H58" s="443" t="s">
        <v>446</v>
      </c>
      <c r="I58" s="443" t="s">
        <v>447</v>
      </c>
      <c r="J58" s="443" t="s">
        <v>448</v>
      </c>
      <c r="K58" s="443" t="s">
        <v>449</v>
      </c>
      <c r="L58" s="443" t="s">
        <v>450</v>
      </c>
      <c r="M58" s="443" t="s">
        <v>451</v>
      </c>
      <c r="N58" s="443" t="s">
        <v>348</v>
      </c>
    </row>
    <row r="59" spans="1:14">
      <c r="A59" s="444" t="s">
        <v>452</v>
      </c>
      <c r="B59" s="445">
        <v>6</v>
      </c>
      <c r="C59" s="445">
        <v>4</v>
      </c>
      <c r="D59" s="445">
        <v>2</v>
      </c>
      <c r="E59" s="445">
        <v>3</v>
      </c>
      <c r="F59" s="445">
        <v>3</v>
      </c>
      <c r="G59" s="445">
        <v>6</v>
      </c>
      <c r="H59" s="445">
        <v>8</v>
      </c>
      <c r="I59" s="445">
        <v>0</v>
      </c>
      <c r="J59" s="445">
        <v>0</v>
      </c>
      <c r="K59" s="445">
        <v>7</v>
      </c>
      <c r="L59" s="445">
        <v>8</v>
      </c>
      <c r="M59" s="445">
        <v>7</v>
      </c>
      <c r="N59" s="445">
        <v>54</v>
      </c>
    </row>
    <row r="60" spans="1:14">
      <c r="A60" s="444" t="s">
        <v>453</v>
      </c>
      <c r="B60" s="445">
        <v>2</v>
      </c>
      <c r="C60" s="445">
        <v>9</v>
      </c>
      <c r="D60" s="445">
        <v>5</v>
      </c>
      <c r="E60" s="445">
        <v>5</v>
      </c>
      <c r="F60" s="445">
        <v>8</v>
      </c>
      <c r="G60" s="445">
        <v>3</v>
      </c>
      <c r="H60" s="445">
        <v>8</v>
      </c>
      <c r="I60" s="445">
        <v>8</v>
      </c>
      <c r="J60" s="445">
        <v>4</v>
      </c>
      <c r="K60" s="445">
        <v>5</v>
      </c>
      <c r="L60" s="445">
        <v>4</v>
      </c>
      <c r="M60" s="445">
        <v>5</v>
      </c>
      <c r="N60" s="445">
        <v>66</v>
      </c>
    </row>
    <row r="61" spans="1:14">
      <c r="A61" s="444" t="s">
        <v>454</v>
      </c>
      <c r="B61" s="445">
        <v>20</v>
      </c>
      <c r="C61" s="445">
        <v>2</v>
      </c>
      <c r="D61" s="445">
        <v>4</v>
      </c>
      <c r="E61" s="445">
        <v>6</v>
      </c>
      <c r="F61" s="445">
        <v>5</v>
      </c>
      <c r="G61" s="445">
        <v>5</v>
      </c>
      <c r="H61" s="445">
        <v>4</v>
      </c>
      <c r="I61" s="445">
        <v>6</v>
      </c>
      <c r="J61" s="445">
        <v>4</v>
      </c>
      <c r="K61" s="445">
        <v>8</v>
      </c>
      <c r="L61" s="445">
        <v>8</v>
      </c>
      <c r="M61" s="445">
        <v>1</v>
      </c>
      <c r="N61" s="445">
        <v>73</v>
      </c>
    </row>
    <row r="62" spans="1:14">
      <c r="A62" s="444" t="s">
        <v>455</v>
      </c>
      <c r="B62" s="445">
        <v>4</v>
      </c>
      <c r="C62" s="445">
        <v>8</v>
      </c>
      <c r="D62" s="445">
        <v>5</v>
      </c>
      <c r="E62" s="445">
        <v>7</v>
      </c>
      <c r="F62" s="445">
        <v>5</v>
      </c>
      <c r="G62" s="445">
        <v>3</v>
      </c>
      <c r="H62" s="445">
        <v>4</v>
      </c>
      <c r="I62" s="445">
        <v>5</v>
      </c>
      <c r="J62" s="445">
        <v>3</v>
      </c>
      <c r="K62" s="445">
        <v>3</v>
      </c>
      <c r="L62" s="445">
        <v>4</v>
      </c>
      <c r="M62" s="445">
        <v>3</v>
      </c>
      <c r="N62" s="445">
        <v>54</v>
      </c>
    </row>
    <row r="63" spans="1:14">
      <c r="A63" s="444" t="s">
        <v>456</v>
      </c>
      <c r="B63" s="445">
        <v>2</v>
      </c>
      <c r="C63" s="445">
        <v>9</v>
      </c>
      <c r="D63" s="445">
        <v>8</v>
      </c>
      <c r="E63" s="445">
        <v>5</v>
      </c>
      <c r="F63" s="445">
        <v>2</v>
      </c>
      <c r="G63" s="445">
        <v>9</v>
      </c>
      <c r="H63" s="445">
        <v>1</v>
      </c>
      <c r="I63" s="445">
        <v>3</v>
      </c>
      <c r="J63" s="445">
        <v>4</v>
      </c>
      <c r="K63" s="445">
        <v>7</v>
      </c>
      <c r="L63" s="445">
        <v>5</v>
      </c>
      <c r="M63" s="445">
        <v>1</v>
      </c>
      <c r="N63" s="445">
        <v>56</v>
      </c>
    </row>
    <row r="64" spans="1:14">
      <c r="A64" s="444" t="s">
        <v>457</v>
      </c>
      <c r="B64" s="445">
        <v>3</v>
      </c>
      <c r="C64" s="445">
        <v>8</v>
      </c>
      <c r="D64" s="445">
        <v>6</v>
      </c>
      <c r="E64" s="445">
        <v>6</v>
      </c>
      <c r="F64" s="445">
        <v>6</v>
      </c>
      <c r="G64" s="445">
        <v>3</v>
      </c>
      <c r="H64" s="445">
        <v>5</v>
      </c>
      <c r="I64" s="445">
        <v>3</v>
      </c>
      <c r="J64" s="445">
        <v>7</v>
      </c>
      <c r="K64" s="445">
        <v>5</v>
      </c>
      <c r="L64" s="445">
        <v>8</v>
      </c>
      <c r="M64" s="445">
        <v>9</v>
      </c>
      <c r="N64" s="445">
        <v>69</v>
      </c>
    </row>
    <row r="65" spans="1:14">
      <c r="A65" s="444" t="s">
        <v>458</v>
      </c>
      <c r="B65" s="445">
        <v>6</v>
      </c>
      <c r="C65" s="445">
        <v>7</v>
      </c>
      <c r="D65" s="445">
        <v>6</v>
      </c>
      <c r="E65" s="445">
        <v>3</v>
      </c>
      <c r="F65" s="445">
        <v>6</v>
      </c>
      <c r="G65" s="445">
        <v>5</v>
      </c>
      <c r="H65" s="445">
        <v>6</v>
      </c>
      <c r="I65" s="445">
        <v>5</v>
      </c>
      <c r="J65" s="445">
        <v>4</v>
      </c>
      <c r="K65" s="445">
        <v>9</v>
      </c>
      <c r="L65" s="445">
        <v>4</v>
      </c>
      <c r="M65" s="445">
        <v>4</v>
      </c>
      <c r="N65" s="445">
        <v>65</v>
      </c>
    </row>
    <row r="66" spans="1:14">
      <c r="A66" s="444" t="s">
        <v>459</v>
      </c>
      <c r="B66" s="445">
        <v>5</v>
      </c>
      <c r="C66" s="445">
        <v>6</v>
      </c>
      <c r="D66" s="445">
        <v>7</v>
      </c>
      <c r="E66" s="445">
        <v>3</v>
      </c>
      <c r="F66" s="445">
        <v>7</v>
      </c>
      <c r="G66" s="445">
        <v>6</v>
      </c>
      <c r="H66" s="445">
        <v>4</v>
      </c>
      <c r="I66" s="445">
        <v>6</v>
      </c>
      <c r="J66" s="445">
        <v>5</v>
      </c>
      <c r="K66" s="445">
        <v>6</v>
      </c>
      <c r="L66" s="445">
        <v>5</v>
      </c>
      <c r="M66" s="445">
        <v>2</v>
      </c>
      <c r="N66" s="445">
        <v>62</v>
      </c>
    </row>
    <row r="67" spans="1:14">
      <c r="A67" s="444" t="s">
        <v>460</v>
      </c>
      <c r="B67" s="445">
        <v>12</v>
      </c>
      <c r="C67" s="445">
        <v>5</v>
      </c>
      <c r="D67" s="445">
        <v>7</v>
      </c>
      <c r="E67" s="445">
        <v>6</v>
      </c>
      <c r="F67" s="445">
        <v>3</v>
      </c>
      <c r="G67" s="445">
        <v>5</v>
      </c>
      <c r="H67" s="445">
        <v>6</v>
      </c>
      <c r="I67" s="445">
        <v>6</v>
      </c>
      <c r="J67" s="445">
        <v>5</v>
      </c>
      <c r="K67" s="445">
        <v>3</v>
      </c>
      <c r="L67" s="445">
        <v>3</v>
      </c>
      <c r="M67" s="445">
        <v>3</v>
      </c>
      <c r="N67" s="445">
        <v>64</v>
      </c>
    </row>
    <row r="68" spans="1:14">
      <c r="A68" s="444" t="s">
        <v>461</v>
      </c>
      <c r="B68" s="445">
        <v>4</v>
      </c>
      <c r="C68" s="445">
        <v>14</v>
      </c>
      <c r="D68" s="445">
        <v>6</v>
      </c>
      <c r="E68" s="445">
        <v>2</v>
      </c>
      <c r="F68" s="445">
        <v>3</v>
      </c>
      <c r="G68" s="445">
        <v>8</v>
      </c>
      <c r="H68" s="445">
        <v>6</v>
      </c>
      <c r="I68" s="445">
        <v>4</v>
      </c>
      <c r="J68" s="445">
        <v>2</v>
      </c>
      <c r="K68" s="445">
        <v>1</v>
      </c>
      <c r="L68" s="445">
        <v>4</v>
      </c>
      <c r="M68" s="445">
        <v>2</v>
      </c>
      <c r="N68" s="445">
        <v>56</v>
      </c>
    </row>
    <row r="69" spans="1:14">
      <c r="A69" s="444" t="s">
        <v>462</v>
      </c>
      <c r="B69" s="445">
        <v>5</v>
      </c>
      <c r="C69" s="445">
        <v>13</v>
      </c>
      <c r="D69" s="445">
        <v>1</v>
      </c>
      <c r="E69" s="445">
        <v>6</v>
      </c>
      <c r="F69" s="445">
        <v>5</v>
      </c>
      <c r="G69" s="445">
        <v>9</v>
      </c>
      <c r="H69" s="445">
        <v>6</v>
      </c>
      <c r="I69" s="445">
        <v>4</v>
      </c>
      <c r="J69" s="445">
        <v>3</v>
      </c>
      <c r="K69" s="445">
        <v>4</v>
      </c>
      <c r="L69" s="445">
        <v>4</v>
      </c>
      <c r="M69" s="445">
        <v>6</v>
      </c>
      <c r="N69" s="445">
        <v>66</v>
      </c>
    </row>
    <row r="70" spans="1:14">
      <c r="A70" s="444" t="s">
        <v>463</v>
      </c>
      <c r="B70" s="445">
        <v>4</v>
      </c>
      <c r="C70" s="445">
        <v>8</v>
      </c>
      <c r="D70" s="445">
        <v>2</v>
      </c>
      <c r="E70" s="445">
        <v>5</v>
      </c>
      <c r="F70" s="445">
        <v>6</v>
      </c>
      <c r="G70" s="445">
        <v>5</v>
      </c>
      <c r="H70" s="445">
        <v>4</v>
      </c>
      <c r="I70" s="445">
        <v>5</v>
      </c>
      <c r="J70" s="445">
        <v>4</v>
      </c>
      <c r="K70" s="445">
        <v>5</v>
      </c>
      <c r="L70" s="445">
        <v>1</v>
      </c>
      <c r="M70" s="445">
        <v>3</v>
      </c>
      <c r="N70" s="445">
        <f t="shared" ref="N70:N75" si="1">SUM(B70:M70)</f>
        <v>52</v>
      </c>
    </row>
    <row r="71" spans="1:14">
      <c r="A71" s="444">
        <v>2012</v>
      </c>
      <c r="B71" s="445">
        <v>2</v>
      </c>
      <c r="C71" s="445">
        <v>6</v>
      </c>
      <c r="D71" s="445">
        <v>8</v>
      </c>
      <c r="E71" s="445">
        <v>2</v>
      </c>
      <c r="F71" s="445">
        <v>4</v>
      </c>
      <c r="G71" s="445">
        <v>2</v>
      </c>
      <c r="H71" s="445">
        <v>5</v>
      </c>
      <c r="I71" s="445">
        <v>5</v>
      </c>
      <c r="J71" s="445">
        <v>3</v>
      </c>
      <c r="K71" s="445">
        <v>8</v>
      </c>
      <c r="L71" s="445">
        <v>4</v>
      </c>
      <c r="M71" s="445">
        <v>4</v>
      </c>
      <c r="N71" s="445">
        <f t="shared" si="1"/>
        <v>53</v>
      </c>
    </row>
    <row r="72" spans="1:14">
      <c r="A72" s="444">
        <v>2013</v>
      </c>
      <c r="B72" s="445">
        <v>4</v>
      </c>
      <c r="C72" s="445">
        <v>6</v>
      </c>
      <c r="D72" s="445">
        <v>5</v>
      </c>
      <c r="E72" s="445">
        <v>6</v>
      </c>
      <c r="F72" s="445">
        <v>1</v>
      </c>
      <c r="G72" s="445">
        <v>4</v>
      </c>
      <c r="H72" s="445">
        <v>4</v>
      </c>
      <c r="I72" s="445">
        <v>4</v>
      </c>
      <c r="J72" s="445">
        <v>5</v>
      </c>
      <c r="K72" s="445">
        <v>2</v>
      </c>
      <c r="L72" s="445">
        <v>4</v>
      </c>
      <c r="M72" s="445">
        <v>2</v>
      </c>
      <c r="N72" s="445">
        <f t="shared" si="1"/>
        <v>47</v>
      </c>
    </row>
    <row r="73" spans="1:14">
      <c r="A73" s="444">
        <v>2014</v>
      </c>
      <c r="B73" s="445">
        <v>6</v>
      </c>
      <c r="C73" s="445">
        <v>1</v>
      </c>
      <c r="D73" s="445">
        <v>1</v>
      </c>
      <c r="E73" s="445">
        <v>1</v>
      </c>
      <c r="F73" s="445">
        <v>1</v>
      </c>
      <c r="G73" s="445">
        <v>3</v>
      </c>
      <c r="H73" s="445">
        <v>7</v>
      </c>
      <c r="I73" s="445">
        <v>2</v>
      </c>
      <c r="J73" s="445">
        <v>2</v>
      </c>
      <c r="K73" s="445">
        <v>0</v>
      </c>
      <c r="L73" s="445">
        <v>1</v>
      </c>
      <c r="M73" s="445">
        <v>7</v>
      </c>
      <c r="N73" s="445">
        <f t="shared" si="1"/>
        <v>32</v>
      </c>
    </row>
    <row r="74" spans="1:14">
      <c r="A74" s="444">
        <v>2015</v>
      </c>
      <c r="B74" s="445">
        <v>5</v>
      </c>
      <c r="C74" s="445">
        <v>2</v>
      </c>
      <c r="D74" s="445">
        <v>7</v>
      </c>
      <c r="E74" s="445">
        <v>2</v>
      </c>
      <c r="F74" s="445">
        <v>0</v>
      </c>
      <c r="G74" s="445">
        <v>2</v>
      </c>
      <c r="H74" s="445">
        <v>1</v>
      </c>
      <c r="I74" s="445">
        <v>2</v>
      </c>
      <c r="J74" s="445">
        <v>2</v>
      </c>
      <c r="K74" s="445">
        <v>3</v>
      </c>
      <c r="L74" s="445">
        <v>3</v>
      </c>
      <c r="M74" s="445">
        <v>0</v>
      </c>
      <c r="N74" s="445">
        <f t="shared" si="1"/>
        <v>29</v>
      </c>
    </row>
    <row r="75" spans="1:14">
      <c r="A75" s="444">
        <v>2016</v>
      </c>
      <c r="B75" s="445">
        <v>4</v>
      </c>
      <c r="C75" s="445">
        <v>3</v>
      </c>
      <c r="D75" s="445">
        <v>3</v>
      </c>
      <c r="E75" s="445">
        <v>1</v>
      </c>
      <c r="F75" s="445">
        <v>6</v>
      </c>
      <c r="G75" s="445">
        <v>2</v>
      </c>
      <c r="H75" s="445">
        <v>2</v>
      </c>
      <c r="I75" s="445">
        <v>3</v>
      </c>
      <c r="J75" s="445">
        <v>4</v>
      </c>
      <c r="K75" s="445">
        <v>1</v>
      </c>
      <c r="L75" s="445">
        <v>2</v>
      </c>
      <c r="M75" s="445">
        <v>3</v>
      </c>
      <c r="N75" s="445">
        <f t="shared" si="1"/>
        <v>34</v>
      </c>
    </row>
    <row r="76" spans="1:14">
      <c r="A76" s="446">
        <v>2017</v>
      </c>
      <c r="B76" s="447">
        <v>5</v>
      </c>
      <c r="C76" s="447">
        <v>5</v>
      </c>
      <c r="D76" s="447">
        <v>3</v>
      </c>
      <c r="E76" s="447">
        <v>2</v>
      </c>
      <c r="F76" s="447">
        <v>6</v>
      </c>
      <c r="G76" s="447">
        <v>1</v>
      </c>
      <c r="H76" s="447">
        <v>3</v>
      </c>
      <c r="I76" s="447">
        <v>4</v>
      </c>
      <c r="J76" s="447">
        <v>2</v>
      </c>
      <c r="K76" s="447">
        <v>8</v>
      </c>
      <c r="L76" s="447">
        <v>0</v>
      </c>
      <c r="M76" s="447">
        <v>2</v>
      </c>
      <c r="N76" s="447">
        <v>41</v>
      </c>
    </row>
  </sheetData>
  <mergeCells count="7">
    <mergeCell ref="A2:D2"/>
    <mergeCell ref="A56:N56"/>
    <mergeCell ref="A57:N57"/>
    <mergeCell ref="A4:D4"/>
    <mergeCell ref="F4:H4"/>
    <mergeCell ref="A31:D31"/>
    <mergeCell ref="A37:H3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8"/>
  <sheetViews>
    <sheetView zoomScaleNormal="100" workbookViewId="0">
      <selection activeCell="C34" sqref="C34"/>
    </sheetView>
  </sheetViews>
  <sheetFormatPr baseColWidth="10" defaultColWidth="11.5703125" defaultRowHeight="12"/>
  <cols>
    <col min="1" max="1" width="17" style="156" customWidth="1"/>
    <col min="2" max="5" width="20" style="167" customWidth="1"/>
    <col min="6" max="11" width="20" style="155" customWidth="1"/>
    <col min="12" max="16384" width="11.5703125" style="156"/>
  </cols>
  <sheetData>
    <row r="1" spans="1:11" ht="12.75">
      <c r="A1" s="414" t="s">
        <v>492</v>
      </c>
      <c r="B1" s="397"/>
      <c r="C1" s="397"/>
      <c r="D1" s="397"/>
      <c r="E1" s="397"/>
      <c r="F1" s="398"/>
      <c r="G1" s="398"/>
      <c r="H1" s="398"/>
      <c r="I1" s="398"/>
      <c r="J1" s="398"/>
      <c r="K1" s="398"/>
    </row>
    <row r="2" spans="1:11" ht="31.5" customHeight="1">
      <c r="A2" s="638" t="s">
        <v>493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</row>
    <row r="3" spans="1:11">
      <c r="E3" s="155"/>
    </row>
    <row r="4" spans="1:11" ht="12.75">
      <c r="A4" s="400" t="s">
        <v>465</v>
      </c>
      <c r="B4" s="415">
        <v>2008</v>
      </c>
      <c r="C4" s="415">
        <v>2009</v>
      </c>
      <c r="D4" s="415">
        <v>2010</v>
      </c>
      <c r="E4" s="415">
        <v>2011</v>
      </c>
      <c r="F4" s="415">
        <v>2012</v>
      </c>
      <c r="G4" s="415">
        <v>2013</v>
      </c>
      <c r="H4" s="415">
        <v>2014</v>
      </c>
      <c r="I4" s="415">
        <v>2015</v>
      </c>
      <c r="J4" s="415">
        <v>2016</v>
      </c>
      <c r="K4" s="415">
        <v>2017</v>
      </c>
    </row>
    <row r="5" spans="1:11" ht="12.75">
      <c r="A5" s="401" t="s">
        <v>466</v>
      </c>
      <c r="B5" s="402">
        <f>'12. TRANSFERENCIAS 2'!B6+'12. TRANSFERENCIAS 2'!B32+'12. TRANSFERENCIAS 2'!B58</f>
        <v>2037639.897724174</v>
      </c>
      <c r="C5" s="402">
        <f>'12. TRANSFERENCIAS 2'!C6+'12. TRANSFERENCIAS 2'!C32+'12. TRANSFERENCIAS 2'!C58</f>
        <v>2682789.9075251226</v>
      </c>
      <c r="D5" s="402">
        <f>'12. TRANSFERENCIAS 2'!D6+'12. TRANSFERENCIAS 2'!D32+'12. TRANSFERENCIAS 2'!D58</f>
        <v>2917749.4890824147</v>
      </c>
      <c r="E5" s="402">
        <f>'12. TRANSFERENCIAS 2'!E6+'12. TRANSFERENCIAS 2'!E32+'12. TRANSFERENCIAS 2'!E58</f>
        <v>2885886.1343818358</v>
      </c>
      <c r="F5" s="402">
        <f>'12. TRANSFERENCIAS 2'!F6+'12. TRANSFERENCIAS 2'!F32+'12. TRANSFERENCIAS 2'!F58</f>
        <v>2599069.3819712554</v>
      </c>
      <c r="G5" s="402">
        <f>'12. TRANSFERENCIAS 2'!G6+'12. TRANSFERENCIAS 2'!G32+'12. TRANSFERENCIAS 2'!G58</f>
        <v>1825852.1229200002</v>
      </c>
      <c r="H5" s="402">
        <f>'12. TRANSFERENCIAS 2'!H6+'12. TRANSFERENCIAS 2'!H32+'12. TRANSFERENCIAS 2'!H58</f>
        <v>1957001.4364799999</v>
      </c>
      <c r="I5" s="402">
        <f>'12. TRANSFERENCIAS 2'!I6+'12. TRANSFERENCIAS 2'!I32+'12. TRANSFERENCIAS 2'!I58</f>
        <v>2181241.04</v>
      </c>
      <c r="J5" s="402">
        <f>'12. TRANSFERENCIAS 2'!J6+'12. TRANSFERENCIAS 2'!J32+'12. TRANSFERENCIAS 2'!J58</f>
        <v>1553578.78</v>
      </c>
      <c r="K5" s="402">
        <f>'12. TRANSFERENCIAS 2'!K6+'12. TRANSFERENCIAS 2'!K32+'12. TRANSFERENCIAS 2'!K58</f>
        <v>1653955.0907700001</v>
      </c>
    </row>
    <row r="6" spans="1:11" ht="12.75">
      <c r="A6" s="401" t="s">
        <v>467</v>
      </c>
      <c r="B6" s="402">
        <f>'12. TRANSFERENCIAS 2'!B7+'12. TRANSFERENCIAS 2'!B33+'12. TRANSFERENCIAS 2'!B59</f>
        <v>1332321904.9793286</v>
      </c>
      <c r="C6" s="402">
        <f>'12. TRANSFERENCIAS 2'!C7+'12. TRANSFERENCIAS 2'!C33+'12. TRANSFERENCIAS 2'!C59</f>
        <v>864662329.16954947</v>
      </c>
      <c r="D6" s="402">
        <f>'12. TRANSFERENCIAS 2'!D7+'12. TRANSFERENCIAS 2'!D33+'12. TRANSFERENCIAS 2'!D59</f>
        <v>794731907.35502791</v>
      </c>
      <c r="E6" s="402">
        <f>'12. TRANSFERENCIAS 2'!E7+'12. TRANSFERENCIAS 2'!E33+'12. TRANSFERENCIAS 2'!E59</f>
        <v>770582075.17868149</v>
      </c>
      <c r="F6" s="402">
        <f>'12. TRANSFERENCIAS 2'!F7+'12. TRANSFERENCIAS 2'!F33+'12. TRANSFERENCIAS 2'!F59</f>
        <v>1015864460.2310069</v>
      </c>
      <c r="G6" s="402">
        <f>'12. TRANSFERENCIAS 2'!G7+'12. TRANSFERENCIAS 2'!G33+'12. TRANSFERENCIAS 2'!G59</f>
        <v>1019235893.6981801</v>
      </c>
      <c r="H6" s="402">
        <f>'12. TRANSFERENCIAS 2'!H7+'12. TRANSFERENCIAS 2'!H33+'12. TRANSFERENCIAS 2'!H59</f>
        <v>748108985.49879992</v>
      </c>
      <c r="I6" s="402">
        <f>'12. TRANSFERENCIAS 2'!I7+'12. TRANSFERENCIAS 2'!I33+'12. TRANSFERENCIAS 2'!I59</f>
        <v>434978723.07999998</v>
      </c>
      <c r="J6" s="402">
        <f>'12. TRANSFERENCIAS 2'!J7+'12. TRANSFERENCIAS 2'!J33+'12. TRANSFERENCIAS 2'!J59</f>
        <v>397241204.63</v>
      </c>
      <c r="K6" s="402">
        <f>'12. TRANSFERENCIAS 2'!K7+'12. TRANSFERENCIAS 2'!K33+'12. TRANSFERENCIAS 2'!K59</f>
        <v>747602302.82248008</v>
      </c>
    </row>
    <row r="7" spans="1:11" ht="12.75">
      <c r="A7" s="401" t="s">
        <v>468</v>
      </c>
      <c r="B7" s="402">
        <f>'12. TRANSFERENCIAS 2'!B8+'12. TRANSFERENCIAS 2'!B34+'12. TRANSFERENCIAS 2'!B60</f>
        <v>32235283.822984003</v>
      </c>
      <c r="C7" s="402">
        <f>'12. TRANSFERENCIAS 2'!C8+'12. TRANSFERENCIAS 2'!C34+'12. TRANSFERENCIAS 2'!C60</f>
        <v>17362096.761994701</v>
      </c>
      <c r="D7" s="402">
        <f>'12. TRANSFERENCIAS 2'!D8+'12. TRANSFERENCIAS 2'!D34+'12. TRANSFERENCIAS 2'!D60</f>
        <v>7456589.6571504148</v>
      </c>
      <c r="E7" s="402">
        <f>'12. TRANSFERENCIAS 2'!E8+'12. TRANSFERENCIAS 2'!E34+'12. TRANSFERENCIAS 2'!E60</f>
        <v>10352474.048096461</v>
      </c>
      <c r="F7" s="402">
        <f>'12. TRANSFERENCIAS 2'!F8+'12. TRANSFERENCIAS 2'!F34+'12. TRANSFERENCIAS 2'!F60</f>
        <v>16258266.173091136</v>
      </c>
      <c r="G7" s="402">
        <f>'12. TRANSFERENCIAS 2'!G8+'12. TRANSFERENCIAS 2'!G34+'12. TRANSFERENCIAS 2'!G60</f>
        <v>23194328.901979998</v>
      </c>
      <c r="H7" s="402">
        <f>'12. TRANSFERENCIAS 2'!H8+'12. TRANSFERENCIAS 2'!H34+'12. TRANSFERENCIAS 2'!H60</f>
        <v>12359816.557359999</v>
      </c>
      <c r="I7" s="402">
        <f>'12. TRANSFERENCIAS 2'!I8+'12. TRANSFERENCIAS 2'!I34+'12. TRANSFERENCIAS 2'!I60</f>
        <v>12761019.199999999</v>
      </c>
      <c r="J7" s="402">
        <f>'12. TRANSFERENCIAS 2'!J8+'12. TRANSFERENCIAS 2'!J34+'12. TRANSFERENCIAS 2'!J60</f>
        <v>21528301.030000001</v>
      </c>
      <c r="K7" s="402">
        <f>'12. TRANSFERENCIAS 2'!K8+'12. TRANSFERENCIAS 2'!K34+'12. TRANSFERENCIAS 2'!K60</f>
        <v>30990383.926140003</v>
      </c>
    </row>
    <row r="8" spans="1:11" ht="12.75">
      <c r="A8" s="401" t="s">
        <v>469</v>
      </c>
      <c r="B8" s="402">
        <f>'12. TRANSFERENCIAS 2'!B9+'12. TRANSFERENCIAS 2'!B35+'12. TRANSFERENCIAS 2'!B61</f>
        <v>501658386.81776476</v>
      </c>
      <c r="C8" s="402">
        <f>'12. TRANSFERENCIAS 2'!C9+'12. TRANSFERENCIAS 2'!C35+'12. TRANSFERENCIAS 2'!C61</f>
        <v>581694791.97875822</v>
      </c>
      <c r="D8" s="402">
        <f>'12. TRANSFERENCIAS 2'!D9+'12. TRANSFERENCIAS 2'!D35+'12. TRANSFERENCIAS 2'!D61</f>
        <v>412482426.68868721</v>
      </c>
      <c r="E8" s="402">
        <f>'12. TRANSFERENCIAS 2'!E9+'12. TRANSFERENCIAS 2'!E35+'12. TRANSFERENCIAS 2'!E61</f>
        <v>743425104.79328167</v>
      </c>
      <c r="F8" s="402">
        <f>'12. TRANSFERENCIAS 2'!F9+'12. TRANSFERENCIAS 2'!F35+'12. TRANSFERENCIAS 2'!F61</f>
        <v>834558660.40025938</v>
      </c>
      <c r="G8" s="402">
        <f>'12. TRANSFERENCIAS 2'!G9+'12. TRANSFERENCIAS 2'!G35+'12. TRANSFERENCIAS 2'!G61</f>
        <v>495471646.29208004</v>
      </c>
      <c r="H8" s="402">
        <f>'12. TRANSFERENCIAS 2'!H9+'12. TRANSFERENCIAS 2'!H35+'12. TRANSFERENCIAS 2'!H61</f>
        <v>465207945.30327994</v>
      </c>
      <c r="I8" s="402">
        <f>'12. TRANSFERENCIAS 2'!I9+'12. TRANSFERENCIAS 2'!I35+'12. TRANSFERENCIAS 2'!I61</f>
        <v>453708276.44</v>
      </c>
      <c r="J8" s="402">
        <f>'12. TRANSFERENCIAS 2'!J9+'12. TRANSFERENCIAS 2'!J35+'12. TRANSFERENCIAS 2'!J61</f>
        <v>399551676.09000003</v>
      </c>
      <c r="K8" s="402">
        <f>'12. TRANSFERENCIAS 2'!K9+'12. TRANSFERENCIAS 2'!K35+'12. TRANSFERENCIAS 2'!K61</f>
        <v>512955225.73457468</v>
      </c>
    </row>
    <row r="9" spans="1:11" ht="12.75">
      <c r="A9" s="401" t="s">
        <v>470</v>
      </c>
      <c r="B9" s="402">
        <f>'12. TRANSFERENCIAS 2'!B10+'12. TRANSFERENCIAS 2'!B36+'12. TRANSFERENCIAS 2'!B62</f>
        <v>51057776.343486637</v>
      </c>
      <c r="C9" s="402">
        <f>'12. TRANSFERENCIAS 2'!C10+'12. TRANSFERENCIAS 2'!C36+'12. TRANSFERENCIAS 2'!C62</f>
        <v>20169722.014334258</v>
      </c>
      <c r="D9" s="402">
        <f>'12. TRANSFERENCIAS 2'!D10+'12. TRANSFERENCIAS 2'!D36+'12. TRANSFERENCIAS 2'!D62</f>
        <v>56291528.337267637</v>
      </c>
      <c r="E9" s="402">
        <f>'12. TRANSFERENCIAS 2'!E10+'12. TRANSFERENCIAS 2'!E36+'12. TRANSFERENCIAS 2'!E62</f>
        <v>93335995.954704985</v>
      </c>
      <c r="F9" s="402">
        <f>'12. TRANSFERENCIAS 2'!F10+'12. TRANSFERENCIAS 2'!F36+'12. TRANSFERENCIAS 2'!F62</f>
        <v>103933365.76069061</v>
      </c>
      <c r="G9" s="402">
        <f>'12. TRANSFERENCIAS 2'!G10+'12. TRANSFERENCIAS 2'!G36+'12. TRANSFERENCIAS 2'!G62</f>
        <v>35571156.607960001</v>
      </c>
      <c r="H9" s="402">
        <f>'12. TRANSFERENCIAS 2'!H10+'12. TRANSFERENCIAS 2'!H36+'12. TRANSFERENCIAS 2'!H62</f>
        <v>22621632.889839999</v>
      </c>
      <c r="I9" s="402">
        <f>'12. TRANSFERENCIAS 2'!I10+'12. TRANSFERENCIAS 2'!I36+'12. TRANSFERENCIAS 2'!I62</f>
        <v>31112361.829999998</v>
      </c>
      <c r="J9" s="402">
        <f>'12. TRANSFERENCIAS 2'!J10+'12. TRANSFERENCIAS 2'!J36+'12. TRANSFERENCIAS 2'!J62</f>
        <v>39934274.399999999</v>
      </c>
      <c r="K9" s="402">
        <f>'12. TRANSFERENCIAS 2'!K10+'12. TRANSFERENCIAS 2'!K36+'12. TRANSFERENCIAS 2'!K62</f>
        <v>38315817.205370001</v>
      </c>
    </row>
    <row r="10" spans="1:11" ht="12.75">
      <c r="A10" s="401" t="s">
        <v>471</v>
      </c>
      <c r="B10" s="402">
        <f>'12. TRANSFERENCIAS 2'!B11+'12. TRANSFERENCIAS 2'!B37+'12. TRANSFERENCIAS 2'!B63</f>
        <v>197276722.8137708</v>
      </c>
      <c r="C10" s="402">
        <f>'12. TRANSFERENCIAS 2'!C11+'12. TRANSFERENCIAS 2'!C37+'12. TRANSFERENCIAS 2'!C63</f>
        <v>256033968.66698673</v>
      </c>
      <c r="D10" s="402">
        <f>'12. TRANSFERENCIAS 2'!D11+'12. TRANSFERENCIAS 2'!D37+'12. TRANSFERENCIAS 2'!D63</f>
        <v>483863876.56651074</v>
      </c>
      <c r="E10" s="402">
        <f>'12. TRANSFERENCIAS 2'!E11+'12. TRANSFERENCIAS 2'!E37+'12. TRANSFERENCIAS 2'!E63</f>
        <v>522692115.00276071</v>
      </c>
      <c r="F10" s="402">
        <f>'12. TRANSFERENCIAS 2'!F11+'12. TRANSFERENCIAS 2'!F37+'12. TRANSFERENCIAS 2'!F63</f>
        <v>609316360.71507764</v>
      </c>
      <c r="G10" s="402">
        <f>'12. TRANSFERENCIAS 2'!G11+'12. TRANSFERENCIAS 2'!G37+'12. TRANSFERENCIAS 2'!G63</f>
        <v>629747254.24443996</v>
      </c>
      <c r="H10" s="402">
        <f>'12. TRANSFERENCIAS 2'!H11+'12. TRANSFERENCIAS 2'!H37+'12. TRANSFERENCIAS 2'!H63</f>
        <v>411623262.18224001</v>
      </c>
      <c r="I10" s="402">
        <f>'12. TRANSFERENCIAS 2'!I11+'12. TRANSFERENCIAS 2'!I37+'12. TRANSFERENCIAS 2'!I63</f>
        <v>265309848.54999998</v>
      </c>
      <c r="J10" s="402">
        <f>'12. TRANSFERENCIAS 2'!J11+'12. TRANSFERENCIAS 2'!J37+'12. TRANSFERENCIAS 2'!J63</f>
        <v>278735159.80000001</v>
      </c>
      <c r="K10" s="402">
        <f>'12. TRANSFERENCIAS 2'!K11+'12. TRANSFERENCIAS 2'!K37+'12. TRANSFERENCIAS 2'!K63</f>
        <v>235623191.90750998</v>
      </c>
    </row>
    <row r="11" spans="1:11" ht="12.75">
      <c r="A11" s="401" t="s">
        <v>472</v>
      </c>
      <c r="B11" s="402">
        <f>'12. TRANSFERENCIAS 2'!B12+'12. TRANSFERENCIAS 2'!B38+'12. TRANSFERENCIAS 2'!B64</f>
        <v>13186.780776316482</v>
      </c>
      <c r="C11" s="402">
        <f>'12. TRANSFERENCIAS 2'!C12+'12. TRANSFERENCIAS 2'!C38+'12. TRANSFERENCIAS 2'!C64</f>
        <v>11277.203526444284</v>
      </c>
      <c r="D11" s="402">
        <f>'12. TRANSFERENCIAS 2'!D12+'12. TRANSFERENCIAS 2'!D38+'12. TRANSFERENCIAS 2'!D64</f>
        <v>22442.175658171251</v>
      </c>
      <c r="E11" s="402">
        <f>'12. TRANSFERENCIAS 2'!E12+'12. TRANSFERENCIAS 2'!E38+'12. TRANSFERENCIAS 2'!E64</f>
        <v>5142.9157128230454</v>
      </c>
      <c r="F11" s="402">
        <f>'12. TRANSFERENCIAS 2'!F12+'12. TRANSFERENCIAS 2'!F38+'12. TRANSFERENCIAS 2'!F64</f>
        <v>8691.0249344109852</v>
      </c>
      <c r="G11" s="402">
        <f>'12. TRANSFERENCIAS 2'!G12+'12. TRANSFERENCIAS 2'!G38+'12. TRANSFERENCIAS 2'!G64</f>
        <v>17994.093239999998</v>
      </c>
      <c r="H11" s="402">
        <f>'12. TRANSFERENCIAS 2'!H12+'12. TRANSFERENCIAS 2'!H38+'12. TRANSFERENCIAS 2'!H64</f>
        <v>16281.536479999999</v>
      </c>
      <c r="I11" s="402">
        <f>'12. TRANSFERENCIAS 2'!I12+'12. TRANSFERENCIAS 2'!I38+'12. TRANSFERENCIAS 2'!I64</f>
        <v>47933.94</v>
      </c>
      <c r="J11" s="402">
        <f>'12. TRANSFERENCIAS 2'!J12+'12. TRANSFERENCIAS 2'!J38+'12. TRANSFERENCIAS 2'!J64</f>
        <v>33930</v>
      </c>
      <c r="K11" s="402">
        <f>'12. TRANSFERENCIAS 2'!K12+'12. TRANSFERENCIAS 2'!K38+'12. TRANSFERENCIAS 2'!K64</f>
        <v>20056.964899999999</v>
      </c>
    </row>
    <row r="12" spans="1:11" ht="12.75">
      <c r="A12" s="401" t="s">
        <v>473</v>
      </c>
      <c r="B12" s="402">
        <f>'12. TRANSFERENCIAS 2'!B13+'12. TRANSFERENCIAS 2'!B39+'12. TRANSFERENCIAS 2'!B65</f>
        <v>250741998.31695116</v>
      </c>
      <c r="C12" s="402">
        <f>'12. TRANSFERENCIAS 2'!C13+'12. TRANSFERENCIAS 2'!C39+'12. TRANSFERENCIAS 2'!C65</f>
        <v>143603003.3838864</v>
      </c>
      <c r="D12" s="402">
        <f>'12. TRANSFERENCIAS 2'!D13+'12. TRANSFERENCIAS 2'!D39+'12. TRANSFERENCIAS 2'!D65</f>
        <v>130630810.13498613</v>
      </c>
      <c r="E12" s="402">
        <f>'12. TRANSFERENCIAS 2'!E13+'12. TRANSFERENCIAS 2'!E39+'12. TRANSFERENCIAS 2'!E65</f>
        <v>219739294.56000155</v>
      </c>
      <c r="F12" s="402">
        <f>'12. TRANSFERENCIAS 2'!F13+'12. TRANSFERENCIAS 2'!F39+'12. TRANSFERENCIAS 2'!F65</f>
        <v>396420697.22841984</v>
      </c>
      <c r="G12" s="402">
        <f>'12. TRANSFERENCIAS 2'!G13+'12. TRANSFERENCIAS 2'!G39+'12. TRANSFERENCIAS 2'!G65</f>
        <v>68682450.740199998</v>
      </c>
      <c r="H12" s="402">
        <f>'12. TRANSFERENCIAS 2'!H13+'12. TRANSFERENCIAS 2'!H39+'12. TRANSFERENCIAS 2'!H65</f>
        <v>150877029.51295999</v>
      </c>
      <c r="I12" s="402">
        <f>'12. TRANSFERENCIAS 2'!I13+'12. TRANSFERENCIAS 2'!I39+'12. TRANSFERENCIAS 2'!I65</f>
        <v>241732042.68000001</v>
      </c>
      <c r="J12" s="402">
        <f>'12. TRANSFERENCIAS 2'!J13+'12. TRANSFERENCIAS 2'!J39+'12. TRANSFERENCIAS 2'!J65</f>
        <v>174060577.40000001</v>
      </c>
      <c r="K12" s="402">
        <f>'12. TRANSFERENCIAS 2'!K13+'12. TRANSFERENCIAS 2'!K39+'12. TRANSFERENCIAS 2'!K65</f>
        <v>208644042.42916998</v>
      </c>
    </row>
    <row r="13" spans="1:11" ht="12.75">
      <c r="A13" s="401" t="s">
        <v>474</v>
      </c>
      <c r="B13" s="402">
        <f>'12. TRANSFERENCIAS 2'!B14+'12. TRANSFERENCIAS 2'!B40+'12. TRANSFERENCIAS 2'!B66</f>
        <v>67356765.200979695</v>
      </c>
      <c r="C13" s="402">
        <f>'12. TRANSFERENCIAS 2'!C14+'12. TRANSFERENCIAS 2'!C40+'12. TRANSFERENCIAS 2'!C66</f>
        <v>29419025.881064825</v>
      </c>
      <c r="D13" s="402">
        <f>'12. TRANSFERENCIAS 2'!D14+'12. TRANSFERENCIAS 2'!D40+'12. TRANSFERENCIAS 2'!D66</f>
        <v>22869909.017901029</v>
      </c>
      <c r="E13" s="402">
        <f>'12. TRANSFERENCIAS 2'!E14+'12. TRANSFERENCIAS 2'!E40+'12. TRANSFERENCIAS 2'!E66</f>
        <v>37913552.890751623</v>
      </c>
      <c r="F13" s="402">
        <f>'12. TRANSFERENCIAS 2'!F14+'12. TRANSFERENCIAS 2'!F40+'12. TRANSFERENCIAS 2'!F66</f>
        <v>33372077.119185343</v>
      </c>
      <c r="G13" s="402">
        <f>'12. TRANSFERENCIAS 2'!G14+'12. TRANSFERENCIAS 2'!G40+'12. TRANSFERENCIAS 2'!G66</f>
        <v>24907916.656780001</v>
      </c>
      <c r="H13" s="402">
        <f>'12. TRANSFERENCIAS 2'!H14+'12. TRANSFERENCIAS 2'!H40+'12. TRANSFERENCIAS 2'!H66</f>
        <v>18203655.401840001</v>
      </c>
      <c r="I13" s="402">
        <f>'12. TRANSFERENCIAS 2'!I14+'12. TRANSFERENCIAS 2'!I40+'12. TRANSFERENCIAS 2'!I66</f>
        <v>19226095.850000001</v>
      </c>
      <c r="J13" s="402">
        <f>'12. TRANSFERENCIAS 2'!J14+'12. TRANSFERENCIAS 2'!J40+'12. TRANSFERENCIAS 2'!J66</f>
        <v>15202767.09</v>
      </c>
      <c r="K13" s="402">
        <f>'12. TRANSFERENCIAS 2'!K14+'12. TRANSFERENCIAS 2'!K40+'12. TRANSFERENCIAS 2'!K66</f>
        <v>14268803.568699999</v>
      </c>
    </row>
    <row r="14" spans="1:11" ht="12.75">
      <c r="A14" s="401" t="s">
        <v>475</v>
      </c>
      <c r="B14" s="402">
        <f>'12. TRANSFERENCIAS 2'!B15+'12. TRANSFERENCIAS 2'!B41+'12. TRANSFERENCIAS 2'!B67</f>
        <v>12124101.537941579</v>
      </c>
      <c r="C14" s="402">
        <f>'12. TRANSFERENCIAS 2'!C15+'12. TRANSFERENCIAS 2'!C41+'12. TRANSFERENCIAS 2'!C67</f>
        <v>4938485.7920551421</v>
      </c>
      <c r="D14" s="402">
        <f>'12. TRANSFERENCIAS 2'!D15+'12. TRANSFERENCIAS 2'!D41+'12. TRANSFERENCIAS 2'!D67</f>
        <v>4586447.8802538551</v>
      </c>
      <c r="E14" s="402">
        <f>'12. TRANSFERENCIAS 2'!E15+'12. TRANSFERENCIAS 2'!E41+'12. TRANSFERENCIAS 2'!E67</f>
        <v>8485729.6713526193</v>
      </c>
      <c r="F14" s="402">
        <f>'12. TRANSFERENCIAS 2'!F15+'12. TRANSFERENCIAS 2'!F41+'12. TRANSFERENCIAS 2'!F67</f>
        <v>7778782.0031547062</v>
      </c>
      <c r="G14" s="402">
        <f>'12. TRANSFERENCIAS 2'!G15+'12. TRANSFERENCIAS 2'!G41+'12. TRANSFERENCIAS 2'!G67</f>
        <v>5030770.7192000002</v>
      </c>
      <c r="H14" s="402">
        <f>'12. TRANSFERENCIAS 2'!H15+'12. TRANSFERENCIAS 2'!H41+'12. TRANSFERENCIAS 2'!H67</f>
        <v>4481266.7911999999</v>
      </c>
      <c r="I14" s="402">
        <f>'12. TRANSFERENCIAS 2'!I15+'12. TRANSFERENCIAS 2'!I41+'12. TRANSFERENCIAS 2'!I67</f>
        <v>6282684.9800000004</v>
      </c>
      <c r="J14" s="402">
        <f>'12. TRANSFERENCIAS 2'!J15+'12. TRANSFERENCIAS 2'!J41+'12. TRANSFERENCIAS 2'!J67</f>
        <v>5384865.1699999999</v>
      </c>
      <c r="K14" s="402">
        <f>'12. TRANSFERENCIAS 2'!K15+'12. TRANSFERENCIAS 2'!K41+'12. TRANSFERENCIAS 2'!K67</f>
        <v>10643675.6805845</v>
      </c>
    </row>
    <row r="15" spans="1:11" ht="12.75">
      <c r="A15" s="401" t="s">
        <v>476</v>
      </c>
      <c r="B15" s="402">
        <f>'12. TRANSFERENCIAS 2'!B16+'12. TRANSFERENCIAS 2'!B42+'12. TRANSFERENCIAS 2'!B68</f>
        <v>83369187.72447972</v>
      </c>
      <c r="C15" s="402">
        <f>'12. TRANSFERENCIAS 2'!C16+'12. TRANSFERENCIAS 2'!C42+'12. TRANSFERENCIAS 2'!C68</f>
        <v>121588574.6759932</v>
      </c>
      <c r="D15" s="402">
        <f>'12. TRANSFERENCIAS 2'!D16+'12. TRANSFERENCIAS 2'!D42+'12. TRANSFERENCIAS 2'!D68</f>
        <v>83859562.787208542</v>
      </c>
      <c r="E15" s="402">
        <f>'12. TRANSFERENCIAS 2'!E16+'12. TRANSFERENCIAS 2'!E42+'12. TRANSFERENCIAS 2'!E68</f>
        <v>235060437.92280096</v>
      </c>
      <c r="F15" s="402">
        <f>'12. TRANSFERENCIAS 2'!F16+'12. TRANSFERENCIAS 2'!F42+'12. TRANSFERENCIAS 2'!F68</f>
        <v>401195537.93356752</v>
      </c>
      <c r="G15" s="402">
        <f>'12. TRANSFERENCIAS 2'!G16+'12. TRANSFERENCIAS 2'!G42+'12. TRANSFERENCIAS 2'!G68</f>
        <v>230490249.9151406</v>
      </c>
      <c r="H15" s="402">
        <f>'12. TRANSFERENCIAS 2'!H16+'12. TRANSFERENCIAS 2'!H42+'12. TRANSFERENCIAS 2'!H68</f>
        <v>288055484.03720003</v>
      </c>
      <c r="I15" s="402">
        <f>'12. TRANSFERENCIAS 2'!I16+'12. TRANSFERENCIAS 2'!I42+'12. TRANSFERENCIAS 2'!I68</f>
        <v>145700263.68000001</v>
      </c>
      <c r="J15" s="402">
        <f>'12. TRANSFERENCIAS 2'!J16+'12. TRANSFERENCIAS 2'!J42+'12. TRANSFERENCIAS 2'!J68</f>
        <v>73677188.530000001</v>
      </c>
      <c r="K15" s="402">
        <f>'12. TRANSFERENCIAS 2'!K16+'12. TRANSFERENCIAS 2'!K42+'12. TRANSFERENCIAS 2'!K68</f>
        <v>119673942.72508</v>
      </c>
    </row>
    <row r="16" spans="1:11" ht="12.75">
      <c r="A16" s="401" t="s">
        <v>477</v>
      </c>
      <c r="B16" s="402">
        <f>'12. TRANSFERENCIAS 2'!B17+'12. TRANSFERENCIAS 2'!B43+'12. TRANSFERENCIAS 2'!B69</f>
        <v>155734539.24298778</v>
      </c>
      <c r="C16" s="402">
        <f>'12. TRANSFERENCIAS 2'!C17+'12. TRANSFERENCIAS 2'!C43+'12. TRANSFERENCIAS 2'!C69</f>
        <v>63676951.723635748</v>
      </c>
      <c r="D16" s="402">
        <f>'12. TRANSFERENCIAS 2'!D17+'12. TRANSFERENCIAS 2'!D43+'12. TRANSFERENCIAS 2'!D69</f>
        <v>104704001.41625033</v>
      </c>
      <c r="E16" s="402">
        <f>'12. TRANSFERENCIAS 2'!E17+'12. TRANSFERENCIAS 2'!E43+'12. TRANSFERENCIAS 2'!E69</f>
        <v>136496760.74062246</v>
      </c>
      <c r="F16" s="402">
        <f>'12. TRANSFERENCIAS 2'!F17+'12. TRANSFERENCIAS 2'!F43+'12. TRANSFERENCIAS 2'!F69</f>
        <v>129925948.56495766</v>
      </c>
      <c r="G16" s="402">
        <f>'12. TRANSFERENCIAS 2'!G17+'12. TRANSFERENCIAS 2'!G43+'12. TRANSFERENCIAS 2'!G69</f>
        <v>93695808.519779995</v>
      </c>
      <c r="H16" s="402">
        <f>'12. TRANSFERENCIAS 2'!H17+'12. TRANSFERENCIAS 2'!H43+'12. TRANSFERENCIAS 2'!H69</f>
        <v>45498783.084800005</v>
      </c>
      <c r="I16" s="402">
        <f>'12. TRANSFERENCIAS 2'!I17+'12. TRANSFERENCIAS 2'!I43+'12. TRANSFERENCIAS 2'!I69</f>
        <v>66478640.479999997</v>
      </c>
      <c r="J16" s="402">
        <f>'12. TRANSFERENCIAS 2'!J17+'12. TRANSFERENCIAS 2'!J43+'12. TRANSFERENCIAS 2'!J69</f>
        <v>60847155.209999993</v>
      </c>
      <c r="K16" s="402">
        <f>'12. TRANSFERENCIAS 2'!K17+'12. TRANSFERENCIAS 2'!K43+'12. TRANSFERENCIAS 2'!K69</f>
        <v>101029564.11161</v>
      </c>
    </row>
    <row r="17" spans="1:11" ht="12.75">
      <c r="A17" s="401" t="s">
        <v>478</v>
      </c>
      <c r="B17" s="402">
        <f>'12. TRANSFERENCIAS 2'!B18+'12. TRANSFERENCIAS 2'!B44+'12. TRANSFERENCIAS 2'!B70</f>
        <v>298011459.04555273</v>
      </c>
      <c r="C17" s="402">
        <f>'12. TRANSFERENCIAS 2'!C18+'12. TRANSFERENCIAS 2'!C44+'12. TRANSFERENCIAS 2'!C70</f>
        <v>408525371.9003821</v>
      </c>
      <c r="D17" s="402">
        <f>'12. TRANSFERENCIAS 2'!D18+'12. TRANSFERENCIAS 2'!D44+'12. TRANSFERENCIAS 2'!D70</f>
        <v>475092519.6333521</v>
      </c>
      <c r="E17" s="402">
        <f>'12. TRANSFERENCIAS 2'!E18+'12. TRANSFERENCIAS 2'!E44+'12. TRANSFERENCIAS 2'!E70</f>
        <v>533515484.51588351</v>
      </c>
      <c r="F17" s="402">
        <f>'12. TRANSFERENCIAS 2'!F18+'12. TRANSFERENCIAS 2'!F44+'12. TRANSFERENCIAS 2'!F70</f>
        <v>607324121.93845201</v>
      </c>
      <c r="G17" s="402">
        <f>'12. TRANSFERENCIAS 2'!G18+'12. TRANSFERENCIAS 2'!G44+'12. TRANSFERENCIAS 2'!G70</f>
        <v>601975757.91471994</v>
      </c>
      <c r="H17" s="402">
        <f>'12. TRANSFERENCIAS 2'!H18+'12. TRANSFERENCIAS 2'!H44+'12. TRANSFERENCIAS 2'!H70</f>
        <v>408796725.35535997</v>
      </c>
      <c r="I17" s="402">
        <f>'12. TRANSFERENCIAS 2'!I18+'12. TRANSFERENCIAS 2'!I44+'12. TRANSFERENCIAS 2'!I70</f>
        <v>345426174.19</v>
      </c>
      <c r="J17" s="402">
        <f>'12. TRANSFERENCIAS 2'!J18+'12. TRANSFERENCIAS 2'!J44+'12. TRANSFERENCIAS 2'!J70</f>
        <v>310235381.54000002</v>
      </c>
      <c r="K17" s="402">
        <f>'12. TRANSFERENCIAS 2'!K18+'12. TRANSFERENCIAS 2'!K44+'12. TRANSFERENCIAS 2'!K70</f>
        <v>314764599.52517003</v>
      </c>
    </row>
    <row r="18" spans="1:11" ht="12.75">
      <c r="A18" s="401" t="s">
        <v>479</v>
      </c>
      <c r="B18" s="402">
        <f>'12. TRANSFERENCIAS 2'!B19+'12. TRANSFERENCIAS 2'!B45+'12. TRANSFERENCIAS 2'!B71</f>
        <v>1059665.7928002398</v>
      </c>
      <c r="C18" s="402">
        <f>'12. TRANSFERENCIAS 2'!C19+'12. TRANSFERENCIAS 2'!C45+'12. TRANSFERENCIAS 2'!C71</f>
        <v>1697802.6951710866</v>
      </c>
      <c r="D18" s="402">
        <f>'12. TRANSFERENCIAS 2'!D19+'12. TRANSFERENCIAS 2'!D45+'12. TRANSFERENCIAS 2'!D71</f>
        <v>1663173.6381679007</v>
      </c>
      <c r="E18" s="402">
        <f>'12. TRANSFERENCIAS 2'!E19+'12. TRANSFERENCIAS 2'!E45+'12. TRANSFERENCIAS 2'!E71</f>
        <v>2417239.1047222111</v>
      </c>
      <c r="F18" s="402">
        <f>'12. TRANSFERENCIAS 2'!F19+'12. TRANSFERENCIAS 2'!F45+'12. TRANSFERENCIAS 2'!F71</f>
        <v>2208583.4398764428</v>
      </c>
      <c r="G18" s="402">
        <f>'12. TRANSFERENCIAS 2'!G19+'12. TRANSFERENCIAS 2'!G45+'12. TRANSFERENCIAS 2'!G71</f>
        <v>1739908.2035400001</v>
      </c>
      <c r="H18" s="402">
        <f>'12. TRANSFERENCIAS 2'!H19+'12. TRANSFERENCIAS 2'!H45+'12. TRANSFERENCIAS 2'!H71</f>
        <v>2045578.206</v>
      </c>
      <c r="I18" s="402">
        <f>'12. TRANSFERENCIAS 2'!I19+'12. TRANSFERENCIAS 2'!I45+'12. TRANSFERENCIAS 2'!I71</f>
        <v>2821838.08</v>
      </c>
      <c r="J18" s="402">
        <f>'12. TRANSFERENCIAS 2'!J19+'12. TRANSFERENCIAS 2'!J45+'12. TRANSFERENCIAS 2'!J71</f>
        <v>2970444</v>
      </c>
      <c r="K18" s="402">
        <f>'12. TRANSFERENCIAS 2'!K19+'12. TRANSFERENCIAS 2'!K45+'12. TRANSFERENCIAS 2'!K71</f>
        <v>2851924.0128199994</v>
      </c>
    </row>
    <row r="19" spans="1:11" ht="12.75">
      <c r="A19" s="401" t="s">
        <v>480</v>
      </c>
      <c r="B19" s="402">
        <f>'12. TRANSFERENCIAS 2'!B20+'12. TRANSFERENCIAS 2'!B46+'12. TRANSFERENCIAS 2'!B72</f>
        <v>233783431.93630555</v>
      </c>
      <c r="C19" s="402">
        <f>'12. TRANSFERENCIAS 2'!C20+'12. TRANSFERENCIAS 2'!C46+'12. TRANSFERENCIAS 2'!C72</f>
        <v>95008444.96867387</v>
      </c>
      <c r="D19" s="402">
        <f>'12. TRANSFERENCIAS 2'!D20+'12. TRANSFERENCIAS 2'!D46+'12. TRANSFERENCIAS 2'!D72</f>
        <v>117783126.49145791</v>
      </c>
      <c r="E19" s="402">
        <f>'12. TRANSFERENCIAS 2'!E20+'12. TRANSFERENCIAS 2'!E46+'12. TRANSFERENCIAS 2'!E72</f>
        <v>186330859.39603898</v>
      </c>
      <c r="F19" s="402">
        <f>'12. TRANSFERENCIAS 2'!F20+'12. TRANSFERENCIAS 2'!F46+'12. TRANSFERENCIAS 2'!F72</f>
        <v>199901478.77317116</v>
      </c>
      <c r="G19" s="402">
        <f>'12. TRANSFERENCIAS 2'!G20+'12. TRANSFERENCIAS 2'!G46+'12. TRANSFERENCIAS 2'!G72</f>
        <v>145750025.89083999</v>
      </c>
      <c r="H19" s="402">
        <f>'12. TRANSFERENCIAS 2'!H20+'12. TRANSFERENCIAS 2'!H46+'12. TRANSFERENCIAS 2'!H72</f>
        <v>91464145.30776</v>
      </c>
      <c r="I19" s="402">
        <f>'12. TRANSFERENCIAS 2'!I20+'12. TRANSFERENCIAS 2'!I46+'12. TRANSFERENCIAS 2'!I72</f>
        <v>132132732.88</v>
      </c>
      <c r="J19" s="402">
        <f>'12. TRANSFERENCIAS 2'!J20+'12. TRANSFERENCIAS 2'!J46+'12. TRANSFERENCIAS 2'!J72</f>
        <v>87032168.450000003</v>
      </c>
      <c r="K19" s="402">
        <f>'12. TRANSFERENCIAS 2'!K20+'12. TRANSFERENCIAS 2'!K46+'12. TRANSFERENCIAS 2'!K72</f>
        <v>127839105.59203</v>
      </c>
    </row>
    <row r="20" spans="1:11" ht="12.75">
      <c r="A20" s="401" t="s">
        <v>481</v>
      </c>
      <c r="B20" s="402">
        <f>'12. TRANSFERENCIAS 2'!B21+'12. TRANSFERENCIAS 2'!B47+'12. TRANSFERENCIAS 2'!B73</f>
        <v>418151.15014961758</v>
      </c>
      <c r="C20" s="402">
        <f>'12. TRANSFERENCIAS 2'!C21+'12. TRANSFERENCIAS 2'!C47+'12. TRANSFERENCIAS 2'!C73</f>
        <v>477062.15524675179</v>
      </c>
      <c r="D20" s="402">
        <f>'12. TRANSFERENCIAS 2'!D21+'12. TRANSFERENCIAS 2'!D47+'12. TRANSFERENCIAS 2'!D73</f>
        <v>114580.23345233868</v>
      </c>
      <c r="E20" s="402">
        <f>'12. TRANSFERENCIAS 2'!E21+'12. TRANSFERENCIAS 2'!E47+'12. TRANSFERENCIAS 2'!E73</f>
        <v>488981.38280839717</v>
      </c>
      <c r="F20" s="402">
        <f>'12. TRANSFERENCIAS 2'!F21+'12. TRANSFERENCIAS 2'!F47+'12. TRANSFERENCIAS 2'!F73</f>
        <v>589887.75891903555</v>
      </c>
      <c r="G20" s="402">
        <f>'12. TRANSFERENCIAS 2'!G21+'12. TRANSFERENCIAS 2'!G47+'12. TRANSFERENCIAS 2'!G73</f>
        <v>414056.74178000004</v>
      </c>
      <c r="H20" s="402">
        <f>'12. TRANSFERENCIAS 2'!H21+'12. TRANSFERENCIAS 2'!H47+'12. TRANSFERENCIAS 2'!H73</f>
        <v>465466.93167999998</v>
      </c>
      <c r="I20" s="402">
        <f>'12. TRANSFERENCIAS 2'!I21+'12. TRANSFERENCIAS 2'!I47+'12. TRANSFERENCIAS 2'!I73</f>
        <v>486813</v>
      </c>
      <c r="J20" s="402">
        <f>'12. TRANSFERENCIAS 2'!J21+'12. TRANSFERENCIAS 2'!J47+'12. TRANSFERENCIAS 2'!J73</f>
        <v>105507</v>
      </c>
      <c r="K20" s="402">
        <f>'12. TRANSFERENCIAS 2'!K21+'12. TRANSFERENCIAS 2'!K47+'12. TRANSFERENCIAS 2'!K73</f>
        <v>138864.02674999999</v>
      </c>
    </row>
    <row r="21" spans="1:11" ht="12.75">
      <c r="A21" s="401" t="s">
        <v>482</v>
      </c>
      <c r="B21" s="402">
        <f>'12. TRANSFERENCIAS 2'!B22+'12. TRANSFERENCIAS 2'!B48+'12. TRANSFERENCIAS 2'!B74</f>
        <v>1551357.1201049828</v>
      </c>
      <c r="C21" s="402">
        <f>'12. TRANSFERENCIAS 2'!C22+'12. TRANSFERENCIAS 2'!C48+'12. TRANSFERENCIAS 2'!C74</f>
        <v>1859395.4470035345</v>
      </c>
      <c r="D21" s="402">
        <f>'12. TRANSFERENCIAS 2'!D22+'12. TRANSFERENCIAS 2'!D48+'12. TRANSFERENCIAS 2'!D74</f>
        <v>1986445.1567431935</v>
      </c>
      <c r="E21" s="402">
        <f>'12. TRANSFERENCIAS 2'!E22+'12. TRANSFERENCIAS 2'!E48+'12. TRANSFERENCIAS 2'!E74</f>
        <v>2207435.8189031449</v>
      </c>
      <c r="F21" s="402">
        <f>'12. TRANSFERENCIAS 2'!F22+'12. TRANSFERENCIAS 2'!F48+'12. TRANSFERENCIAS 2'!F74</f>
        <v>3050291.1766951731</v>
      </c>
      <c r="G21" s="402">
        <f>'12. TRANSFERENCIAS 2'!G22+'12. TRANSFERENCIAS 2'!G48+'12. TRANSFERENCIAS 2'!G74</f>
        <v>5120161.9310600003</v>
      </c>
      <c r="H21" s="402">
        <f>'12. TRANSFERENCIAS 2'!H22+'12. TRANSFERENCIAS 2'!H48+'12. TRANSFERENCIAS 2'!H74</f>
        <v>4484740.0181599995</v>
      </c>
      <c r="I21" s="402">
        <f>'12. TRANSFERENCIAS 2'!I22+'12. TRANSFERENCIAS 2'!I48+'12. TRANSFERENCIAS 2'!I74</f>
        <v>5576767.3899999997</v>
      </c>
      <c r="J21" s="402">
        <f>'12. TRANSFERENCIAS 2'!J22+'12. TRANSFERENCIAS 2'!J48+'12. TRANSFERENCIAS 2'!J74</f>
        <v>7070181</v>
      </c>
      <c r="K21" s="402">
        <f>'12. TRANSFERENCIAS 2'!K22+'12. TRANSFERENCIAS 2'!K48+'12. TRANSFERENCIAS 2'!K74</f>
        <v>6100767.6150599997</v>
      </c>
    </row>
    <row r="22" spans="1:11" ht="12.75">
      <c r="A22" s="401" t="s">
        <v>483</v>
      </c>
      <c r="B22" s="402">
        <f>'12. TRANSFERENCIAS 2'!B23+'12. TRANSFERENCIAS 2'!B49+'12. TRANSFERENCIAS 2'!B75</f>
        <v>319895057.78610307</v>
      </c>
      <c r="C22" s="402">
        <f>'12. TRANSFERENCIAS 2'!C23+'12. TRANSFERENCIAS 2'!C49+'12. TRANSFERENCIAS 2'!C75</f>
        <v>446120183.02466661</v>
      </c>
      <c r="D22" s="402">
        <f>'12. TRANSFERENCIAS 2'!D23+'12. TRANSFERENCIAS 2'!D49+'12. TRANSFERENCIAS 2'!D75</f>
        <v>345257085.01441556</v>
      </c>
      <c r="E22" s="402">
        <f>'12. TRANSFERENCIAS 2'!E23+'12. TRANSFERENCIAS 2'!E49+'12. TRANSFERENCIAS 2'!E75</f>
        <v>500118580.46051222</v>
      </c>
      <c r="F22" s="402">
        <f>'12. TRANSFERENCIAS 2'!F23+'12. TRANSFERENCIAS 2'!F49+'12. TRANSFERENCIAS 2'!F75</f>
        <v>421321618.27921975</v>
      </c>
      <c r="G22" s="402">
        <f>'12. TRANSFERENCIAS 2'!G23+'12. TRANSFERENCIAS 2'!G49+'12. TRANSFERENCIAS 2'!G75</f>
        <v>362196812.46267998</v>
      </c>
      <c r="H22" s="402">
        <f>'12. TRANSFERENCIAS 2'!H23+'12. TRANSFERENCIAS 2'!H49+'12. TRANSFERENCIAS 2'!H75</f>
        <v>303773207.83976001</v>
      </c>
      <c r="I22" s="402">
        <f>'12. TRANSFERENCIAS 2'!I23+'12. TRANSFERENCIAS 2'!I49+'12. TRANSFERENCIAS 2'!I75</f>
        <v>287963588.88</v>
      </c>
      <c r="J22" s="402">
        <f>'12. TRANSFERENCIAS 2'!J23+'12. TRANSFERENCIAS 2'!J49+'12. TRANSFERENCIAS 2'!J75</f>
        <v>225809459.91</v>
      </c>
      <c r="K22" s="402">
        <f>'12. TRANSFERENCIAS 2'!K23+'12. TRANSFERENCIAS 2'!K49+'12. TRANSFERENCIAS 2'!K75</f>
        <v>128360207.54126</v>
      </c>
    </row>
    <row r="23" spans="1:11" ht="12.75">
      <c r="A23" s="401" t="s">
        <v>484</v>
      </c>
      <c r="B23" s="402">
        <f>'12. TRANSFERENCIAS 2'!B24+'12. TRANSFERENCIAS 2'!B50+'12. TRANSFERENCIAS 2'!B76</f>
        <v>438974376.79479349</v>
      </c>
      <c r="C23" s="402">
        <f>'12. TRANSFERENCIAS 2'!C24+'12. TRANSFERENCIAS 2'!C50+'12. TRANSFERENCIAS 2'!C76</f>
        <v>147895217.80337313</v>
      </c>
      <c r="D23" s="402">
        <f>'12. TRANSFERENCIAS 2'!D24+'12. TRANSFERENCIAS 2'!D50+'12. TRANSFERENCIAS 2'!D76</f>
        <v>206278603.05626643</v>
      </c>
      <c r="E23" s="402">
        <f>'12. TRANSFERENCIAS 2'!E24+'12. TRANSFERENCIAS 2'!E50+'12. TRANSFERENCIAS 2'!E76</f>
        <v>261270045.80078006</v>
      </c>
      <c r="F23" s="402">
        <f>'12. TRANSFERENCIAS 2'!F24+'12. TRANSFERENCIAS 2'!F50+'12. TRANSFERENCIAS 2'!F76</f>
        <v>227450184.85691136</v>
      </c>
      <c r="G23" s="402">
        <f>'12. TRANSFERENCIAS 2'!G24+'12. TRANSFERENCIAS 2'!G50+'12. TRANSFERENCIAS 2'!G76</f>
        <v>128872727.3241</v>
      </c>
      <c r="H23" s="402">
        <f>'12. TRANSFERENCIAS 2'!H24+'12. TRANSFERENCIAS 2'!H50+'12. TRANSFERENCIAS 2'!H76</f>
        <v>85954084.161439985</v>
      </c>
      <c r="I23" s="402">
        <f>'12. TRANSFERENCIAS 2'!I24+'12. TRANSFERENCIAS 2'!I50+'12. TRANSFERENCIAS 2'!I76</f>
        <v>93811156.810000002</v>
      </c>
      <c r="J23" s="402">
        <f>'12. TRANSFERENCIAS 2'!J24+'12. TRANSFERENCIAS 2'!J50+'12. TRANSFERENCIAS 2'!J76</f>
        <v>43139786.490000002</v>
      </c>
      <c r="K23" s="402">
        <f>'12. TRANSFERENCIAS 2'!K24+'12. TRANSFERENCIAS 2'!K50+'12. TRANSFERENCIAS 2'!K76</f>
        <v>78570598.819109991</v>
      </c>
    </row>
    <row r="24" spans="1:11" ht="12.75">
      <c r="A24" s="401" t="s">
        <v>485</v>
      </c>
      <c r="B24" s="402">
        <f>'12. TRANSFERENCIAS 2'!B25+'12. TRANSFERENCIAS 2'!B51+'12. TRANSFERENCIAS 2'!B77</f>
        <v>5412573.0853502769</v>
      </c>
      <c r="C24" s="402">
        <f>'12. TRANSFERENCIAS 2'!C25+'12. TRANSFERENCIAS 2'!C51+'12. TRANSFERENCIAS 2'!C77</f>
        <v>5377922.3562381808</v>
      </c>
      <c r="D24" s="402">
        <f>'12. TRANSFERENCIAS 2'!D25+'12. TRANSFERENCIAS 2'!D51+'12. TRANSFERENCIAS 2'!D77</f>
        <v>5306423.5924795112</v>
      </c>
      <c r="E24" s="402">
        <f>'12. TRANSFERENCIAS 2'!E25+'12. TRANSFERENCIAS 2'!E51+'12. TRANSFERENCIAS 2'!E77</f>
        <v>5455625.3564978996</v>
      </c>
      <c r="F24" s="402">
        <f>'12. TRANSFERENCIAS 2'!F25+'12. TRANSFERENCIAS 2'!F51+'12. TRANSFERENCIAS 2'!F77</f>
        <v>6632227.77506366</v>
      </c>
      <c r="G24" s="402">
        <f>'12. TRANSFERENCIAS 2'!G25+'12. TRANSFERENCIAS 2'!G51+'12. TRANSFERENCIAS 2'!G77</f>
        <v>12665687.741540002</v>
      </c>
      <c r="H24" s="402">
        <f>'12. TRANSFERENCIAS 2'!H25+'12. TRANSFERENCIAS 2'!H51+'12. TRANSFERENCIAS 2'!H77</f>
        <v>11693266.029920001</v>
      </c>
      <c r="I24" s="402">
        <f>'12. TRANSFERENCIAS 2'!I25+'12. TRANSFERENCIAS 2'!I51+'12. TRANSFERENCIAS 2'!I77</f>
        <v>8850417.8399999999</v>
      </c>
      <c r="J24" s="402">
        <f>'12. TRANSFERENCIAS 2'!J25+'12. TRANSFERENCIAS 2'!J51+'12. TRANSFERENCIAS 2'!J77</f>
        <v>40099774.409999996</v>
      </c>
      <c r="K24" s="402">
        <f>'12. TRANSFERENCIAS 2'!K25+'12. TRANSFERENCIAS 2'!K51+'12. TRANSFERENCIAS 2'!K77</f>
        <v>12440556.48312</v>
      </c>
    </row>
    <row r="25" spans="1:11" ht="12.75">
      <c r="A25" s="401" t="s">
        <v>486</v>
      </c>
      <c r="B25" s="402">
        <f>'12. TRANSFERENCIAS 2'!B26+'12. TRANSFERENCIAS 2'!B52+'12. TRANSFERENCIAS 2'!B78</f>
        <v>241942667.06183195</v>
      </c>
      <c r="C25" s="402">
        <f>'12. TRANSFERENCIAS 2'!C26+'12. TRANSFERENCIAS 2'!C52+'12. TRANSFERENCIAS 2'!C78</f>
        <v>293447473.05829656</v>
      </c>
      <c r="D25" s="402">
        <f>'12. TRANSFERENCIAS 2'!D26+'12. TRANSFERENCIAS 2'!D52+'12. TRANSFERENCIAS 2'!D78</f>
        <v>260812911.31111979</v>
      </c>
      <c r="E25" s="402">
        <f>'12. TRANSFERENCIAS 2'!E26+'12. TRANSFERENCIAS 2'!E52+'12. TRANSFERENCIAS 2'!E78</f>
        <v>397361014.89526153</v>
      </c>
      <c r="F25" s="402">
        <f>'12. TRANSFERENCIAS 2'!F26+'12. TRANSFERENCIAS 2'!F52+'12. TRANSFERENCIAS 2'!F78</f>
        <v>377115469.54351628</v>
      </c>
      <c r="G25" s="402">
        <f>'12. TRANSFERENCIAS 2'!G26+'12. TRANSFERENCIAS 2'!G52+'12. TRANSFERENCIAS 2'!G78</f>
        <v>275624663.60460001</v>
      </c>
      <c r="H25" s="402">
        <f>'12. TRANSFERENCIAS 2'!H26+'12. TRANSFERENCIAS 2'!H52+'12. TRANSFERENCIAS 2'!H78</f>
        <v>237485100.33135998</v>
      </c>
      <c r="I25" s="402">
        <f>'12. TRANSFERENCIAS 2'!I26+'12. TRANSFERENCIAS 2'!I52+'12. TRANSFERENCIAS 2'!I78</f>
        <v>177276591.92000002</v>
      </c>
      <c r="J25" s="402">
        <f>'12. TRANSFERENCIAS 2'!J26+'12. TRANSFERENCIAS 2'!J52+'12. TRANSFERENCIAS 2'!J78</f>
        <v>122134194.66</v>
      </c>
      <c r="K25" s="402">
        <f>'12. TRANSFERENCIAS 2'!K26+'12. TRANSFERENCIAS 2'!K52+'12. TRANSFERENCIAS 2'!K78</f>
        <v>133975582.48120001</v>
      </c>
    </row>
    <row r="26" spans="1:11" ht="12.75">
      <c r="A26" s="401" t="s">
        <v>487</v>
      </c>
      <c r="B26" s="402">
        <f>'12. TRANSFERENCIAS 2'!B27+'12. TRANSFERENCIAS 2'!B53+'12. TRANSFERENCIAS 2'!B79</f>
        <v>1527023.974048265</v>
      </c>
      <c r="C26" s="402">
        <f>'12. TRANSFERENCIAS 2'!C27+'12. TRANSFERENCIAS 2'!C53+'12. TRANSFERENCIAS 2'!C79</f>
        <v>1192003.3157302772</v>
      </c>
      <c r="D26" s="402">
        <f>'12. TRANSFERENCIAS 2'!D27+'12. TRANSFERENCIAS 2'!D53+'12. TRANSFERENCIAS 2'!D79</f>
        <v>1383842.7831051038</v>
      </c>
      <c r="E26" s="402">
        <f>'12. TRANSFERENCIAS 2'!E27+'12. TRANSFERENCIAS 2'!E53+'12. TRANSFERENCIAS 2'!E79</f>
        <v>1561706.6010984238</v>
      </c>
      <c r="F26" s="402">
        <f>'12. TRANSFERENCIAS 2'!F27+'12. TRANSFERENCIAS 2'!F53+'12. TRANSFERENCIAS 2'!F79</f>
        <v>2013543.9280217586</v>
      </c>
      <c r="G26" s="402">
        <f>'12. TRANSFERENCIAS 2'!G27+'12. TRANSFERENCIAS 2'!G53+'12. TRANSFERENCIAS 2'!G79</f>
        <v>1576367.84188</v>
      </c>
      <c r="H26" s="402">
        <f>'12. TRANSFERENCIAS 2'!H27+'12. TRANSFERENCIAS 2'!H53+'12. TRANSFERENCIAS 2'!H79</f>
        <v>3115735.2936800001</v>
      </c>
      <c r="I26" s="402">
        <f>'12. TRANSFERENCIAS 2'!I27+'12. TRANSFERENCIAS 2'!I53+'12. TRANSFERENCIAS 2'!I79</f>
        <v>2117818.94</v>
      </c>
      <c r="J26" s="402">
        <f>'12. TRANSFERENCIAS 2'!J27+'12. TRANSFERENCIAS 2'!J53+'12. TRANSFERENCIAS 2'!J79</f>
        <v>2559411.46</v>
      </c>
      <c r="K26" s="402">
        <f>'12. TRANSFERENCIAS 2'!K27+'12. TRANSFERENCIAS 2'!K53+'12. TRANSFERENCIAS 2'!K79</f>
        <v>2091857.3703700001</v>
      </c>
    </row>
    <row r="27" spans="1:11" ht="12.75">
      <c r="A27" s="401" t="s">
        <v>488</v>
      </c>
      <c r="B27" s="402">
        <f>'12. TRANSFERENCIAS 2'!B28+'12. TRANSFERENCIAS 2'!B54+'12. TRANSFERENCIAS 2'!B80</f>
        <v>799467984.01479232</v>
      </c>
      <c r="C27" s="402">
        <f>'12. TRANSFERENCIAS 2'!C28+'12. TRANSFERENCIAS 2'!C54+'12. TRANSFERENCIAS 2'!C80</f>
        <v>351246840.05158681</v>
      </c>
      <c r="D27" s="402">
        <f>'12. TRANSFERENCIAS 2'!D28+'12. TRANSFERENCIAS 2'!D54+'12. TRANSFERENCIAS 2'!D80</f>
        <v>278801911.42170143</v>
      </c>
      <c r="E27" s="402">
        <f>'12. TRANSFERENCIAS 2'!E28+'12. TRANSFERENCIAS 2'!E54+'12. TRANSFERENCIAS 2'!E80</f>
        <v>459989094.08042836</v>
      </c>
      <c r="F27" s="402">
        <f>'12. TRANSFERENCIAS 2'!F28+'12. TRANSFERENCIAS 2'!F54+'12. TRANSFERENCIAS 2'!F80</f>
        <v>386564323.69621229</v>
      </c>
      <c r="G27" s="402">
        <f>'12. TRANSFERENCIAS 2'!G28+'12. TRANSFERENCIAS 2'!G54+'12. TRANSFERENCIAS 2'!G80</f>
        <v>304535228.32422</v>
      </c>
      <c r="H27" s="402">
        <f>'12. TRANSFERENCIAS 2'!H28+'12. TRANSFERENCIAS 2'!H54+'12. TRANSFERENCIAS 2'!H80</f>
        <v>279236762.82183999</v>
      </c>
      <c r="I27" s="402">
        <f>'12. TRANSFERENCIAS 2'!I28+'12. TRANSFERENCIAS 2'!I54+'12. TRANSFERENCIAS 2'!I80</f>
        <v>259060548.84</v>
      </c>
      <c r="J27" s="402">
        <f>'12. TRANSFERENCIAS 2'!J28+'12. TRANSFERENCIAS 2'!J54+'12. TRANSFERENCIAS 2'!J80</f>
        <v>214765362.22</v>
      </c>
      <c r="K27" s="402">
        <f>'12. TRANSFERENCIAS 2'!K28+'12. TRANSFERENCIAS 2'!K54+'12. TRANSFERENCIAS 2'!K80</f>
        <v>133235029.06871</v>
      </c>
    </row>
    <row r="28" spans="1:11" ht="12.75">
      <c r="A28" s="401" t="s">
        <v>489</v>
      </c>
      <c r="B28" s="402">
        <f>'12. TRANSFERENCIAS 2'!B29+'12. TRANSFERENCIAS 2'!B55+'12. TRANSFERENCIAS 2'!B81</f>
        <v>11310.414307878293</v>
      </c>
      <c r="C28" s="402">
        <f>'12. TRANSFERENCIAS 2'!C29+'12. TRANSFERENCIAS 2'!C55+'12. TRANSFERENCIAS 2'!C81</f>
        <v>12014.912377266814</v>
      </c>
      <c r="D28" s="402">
        <f>'12. TRANSFERENCIAS 2'!D29+'12. TRANSFERENCIAS 2'!D55+'12. TRANSFERENCIAS 2'!D81</f>
        <v>19463.666679419461</v>
      </c>
      <c r="E28" s="402">
        <f>'12. TRANSFERENCIAS 2'!E29+'12. TRANSFERENCIAS 2'!E55+'12. TRANSFERENCIAS 2'!E81</f>
        <v>19455.877442696172</v>
      </c>
      <c r="F28" s="402">
        <f>'12. TRANSFERENCIAS 2'!F29+'12. TRANSFERENCIAS 2'!F55+'12. TRANSFERENCIAS 2'!F81</f>
        <v>43553.030509609976</v>
      </c>
      <c r="G28" s="402">
        <f>'12. TRANSFERENCIAS 2'!G29+'12. TRANSFERENCIAS 2'!G55+'12. TRANSFERENCIAS 2'!G81</f>
        <v>55096.25740000001</v>
      </c>
      <c r="H28" s="402">
        <f>'12. TRANSFERENCIAS 2'!H29+'12. TRANSFERENCIAS 2'!H55+'12. TRANSFERENCIAS 2'!H81</f>
        <v>56406.394079999998</v>
      </c>
      <c r="I28" s="402">
        <f>'12. TRANSFERENCIAS 2'!I29+'12. TRANSFERENCIAS 2'!I55+'12. TRANSFERENCIAS 2'!I81</f>
        <v>56161</v>
      </c>
      <c r="J28" s="402">
        <f>'12. TRANSFERENCIAS 2'!J29+'12. TRANSFERENCIAS 2'!J55+'12. TRANSFERENCIAS 2'!J81</f>
        <v>68216</v>
      </c>
      <c r="K28" s="402">
        <f>'12. TRANSFERENCIAS 2'!K29+'12. TRANSFERENCIAS 2'!K55+'12. TRANSFERENCIAS 2'!K81</f>
        <v>131149.79999999999</v>
      </c>
    </row>
    <row r="29" spans="1:11" ht="12.75">
      <c r="A29" s="401" t="s">
        <v>490</v>
      </c>
      <c r="B29" s="402">
        <f>'12. TRANSFERENCIAS 2'!B30+'12. TRANSFERENCIAS 2'!B56+'12. TRANSFERENCIAS 2'!B82</f>
        <v>28699.609274904571</v>
      </c>
      <c r="C29" s="402">
        <f>'12. TRANSFERENCIAS 2'!C30+'12. TRANSFERENCIAS 2'!C56+'12. TRANSFERENCIAS 2'!C82</f>
        <v>25915.892184152653</v>
      </c>
      <c r="D29" s="402">
        <f>'12. TRANSFERENCIAS 2'!D30+'12. TRANSFERENCIAS 2'!D56+'12. TRANSFERENCIAS 2'!D82</f>
        <v>46904.923492221176</v>
      </c>
      <c r="E29" s="402">
        <f>'12. TRANSFERENCIAS 2'!E30+'12. TRANSFERENCIAS 2'!E56+'12. TRANSFERENCIAS 2'!E82</f>
        <v>35251.343504267919</v>
      </c>
      <c r="F29" s="402">
        <f>'12. TRANSFERENCIAS 2'!F30+'12. TRANSFERENCIAS 2'!F56+'12. TRANSFERENCIAS 2'!F82</f>
        <v>74048.562939078285</v>
      </c>
      <c r="G29" s="402">
        <f>'12. TRANSFERENCIAS 2'!G30+'12. TRANSFERENCIAS 2'!G56+'12. TRANSFERENCIAS 2'!G82</f>
        <v>37294.849779999997</v>
      </c>
      <c r="H29" s="402">
        <f>'12. TRANSFERENCIAS 2'!H30+'12. TRANSFERENCIAS 2'!H56+'12. TRANSFERENCIAS 2'!H82</f>
        <v>40275</v>
      </c>
      <c r="I29" s="402">
        <f>'12. TRANSFERENCIAS 2'!I30+'12. TRANSFERENCIAS 2'!I56+'12. TRANSFERENCIAS 2'!I82</f>
        <v>41360</v>
      </c>
      <c r="J29" s="402">
        <f>'12. TRANSFERENCIAS 2'!J30+'12. TRANSFERENCIAS 2'!J56+'12. TRANSFERENCIAS 2'!J82</f>
        <v>20882</v>
      </c>
      <c r="K29" s="402">
        <f>'12. TRANSFERENCIAS 2'!K30+'12. TRANSFERENCIAS 2'!K56+'12. TRANSFERENCIAS 2'!K82</f>
        <v>11736.46761</v>
      </c>
    </row>
    <row r="30" spans="1:11" ht="12.75">
      <c r="A30" s="401"/>
      <c r="B30" s="402"/>
      <c r="C30" s="402"/>
      <c r="D30" s="402"/>
      <c r="E30" s="402"/>
      <c r="F30" s="402"/>
      <c r="G30" s="402"/>
      <c r="H30" s="402"/>
      <c r="I30" s="399"/>
      <c r="J30" s="399"/>
      <c r="K30" s="399"/>
    </row>
    <row r="31" spans="1:11" ht="12.75">
      <c r="A31" s="416" t="s">
        <v>491</v>
      </c>
      <c r="B31" s="417">
        <f>SUM(B5:B29)</f>
        <v>5028011251.2645903</v>
      </c>
      <c r="C31" s="417">
        <f t="shared" ref="C31:H31" si="0">SUM(C5:C29)</f>
        <v>3858728664.7402406</v>
      </c>
      <c r="D31" s="417">
        <f t="shared" si="0"/>
        <v>3798964242.4284172</v>
      </c>
      <c r="E31" s="417">
        <f t="shared" si="0"/>
        <v>5131745344.4470291</v>
      </c>
      <c r="F31" s="417">
        <f t="shared" si="0"/>
        <v>5785521249.2958241</v>
      </c>
      <c r="G31" s="417">
        <f t="shared" si="0"/>
        <v>4468435111.6000395</v>
      </c>
      <c r="H31" s="417">
        <f t="shared" si="0"/>
        <v>3597622637.9235196</v>
      </c>
      <c r="I31" s="417">
        <f>SUM(I5:I29)</f>
        <v>2995141101.5200005</v>
      </c>
      <c r="J31" s="417">
        <f>SUM(J5:J29)</f>
        <v>2523761447.27</v>
      </c>
      <c r="K31" s="417">
        <f>SUM(K5:K29)</f>
        <v>2961932940.9700985</v>
      </c>
    </row>
    <row r="32" spans="1:11" ht="12.75">
      <c r="A32" s="399"/>
      <c r="B32" s="399"/>
      <c r="C32" s="399"/>
      <c r="D32" s="399"/>
      <c r="E32" s="399"/>
      <c r="F32" s="399"/>
      <c r="G32" s="399"/>
      <c r="H32" s="399"/>
      <c r="I32" s="399"/>
      <c r="J32" s="399"/>
      <c r="K32" s="399"/>
    </row>
    <row r="33" spans="1:11" ht="12.75">
      <c r="A33" s="399"/>
      <c r="B33" s="526"/>
    </row>
    <row r="34" spans="1:11" ht="12.75">
      <c r="B34" s="526"/>
      <c r="C34" s="526"/>
      <c r="D34" s="526"/>
      <c r="E34" s="526"/>
      <c r="F34" s="526"/>
      <c r="G34" s="526"/>
      <c r="H34" s="526"/>
      <c r="J34" s="526"/>
      <c r="K34" s="526"/>
    </row>
    <row r="37" spans="1:11" ht="15">
      <c r="A37" s="419" t="s">
        <v>494</v>
      </c>
      <c r="B37" s="420"/>
      <c r="C37" s="420"/>
      <c r="D37" s="420"/>
      <c r="E37" s="420"/>
      <c r="F37" s="421"/>
      <c r="G37" s="421"/>
      <c r="H37" s="421"/>
      <c r="I37" s="421"/>
      <c r="J37" s="421"/>
      <c r="K37" s="421"/>
    </row>
    <row r="38" spans="1:11">
      <c r="A38" s="422" t="s">
        <v>495</v>
      </c>
      <c r="B38" s="423"/>
      <c r="C38" s="423"/>
      <c r="D38" s="423"/>
      <c r="E38" s="423"/>
      <c r="F38" s="424"/>
      <c r="G38" s="424"/>
      <c r="H38" s="424"/>
      <c r="I38" s="424"/>
      <c r="J38" s="424"/>
      <c r="K38" s="424"/>
    </row>
  </sheetData>
  <mergeCells count="1">
    <mergeCell ref="A2:K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7"/>
  <sheetViews>
    <sheetView topLeftCell="A43" zoomScaleNormal="100" workbookViewId="0">
      <selection activeCell="N36" sqref="N36"/>
    </sheetView>
  </sheetViews>
  <sheetFormatPr baseColWidth="10" defaultColWidth="11.5703125" defaultRowHeight="12"/>
  <cols>
    <col min="1" max="1" width="17" style="156" customWidth="1"/>
    <col min="2" max="11" width="13.7109375" style="525" customWidth="1"/>
    <col min="12" max="16384" width="11.5703125" style="156"/>
  </cols>
  <sheetData>
    <row r="1" spans="1:11" ht="12.75">
      <c r="A1" s="414" t="s">
        <v>594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31.5" customHeight="1">
      <c r="A2" s="638" t="s">
        <v>493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</row>
    <row r="3" spans="1:11" ht="12.75">
      <c r="A3" s="399"/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ht="13.5" thickBot="1">
      <c r="A4" s="400" t="s">
        <v>465</v>
      </c>
      <c r="B4" s="521">
        <v>2008</v>
      </c>
      <c r="C4" s="521">
        <v>2009</v>
      </c>
      <c r="D4" s="521">
        <v>2010</v>
      </c>
      <c r="E4" s="521">
        <v>2011</v>
      </c>
      <c r="F4" s="521">
        <v>2012</v>
      </c>
      <c r="G4" s="521">
        <v>2013</v>
      </c>
      <c r="H4" s="521">
        <v>2014</v>
      </c>
      <c r="I4" s="521">
        <v>2015</v>
      </c>
      <c r="J4" s="521">
        <v>2016</v>
      </c>
      <c r="K4" s="521" t="s">
        <v>496</v>
      </c>
    </row>
    <row r="5" spans="1:11" ht="13.5" thickBot="1">
      <c r="A5" s="410" t="s">
        <v>497</v>
      </c>
      <c r="B5" s="411">
        <f>SUM(B6:B30)</f>
        <v>4435674554.2599993</v>
      </c>
      <c r="C5" s="411">
        <f t="shared" ref="C5:J5" si="0">SUM(C6:C30)</f>
        <v>3434452214.6400008</v>
      </c>
      <c r="D5" s="411">
        <f t="shared" si="0"/>
        <v>3089624088.0300002</v>
      </c>
      <c r="E5" s="411">
        <f t="shared" si="0"/>
        <v>4157369625.0100002</v>
      </c>
      <c r="F5" s="411">
        <f t="shared" si="0"/>
        <v>5124235060.0200005</v>
      </c>
      <c r="G5" s="411">
        <f t="shared" si="0"/>
        <v>3817165283.1399999</v>
      </c>
      <c r="H5" s="411">
        <f t="shared" si="0"/>
        <v>2978748571.54</v>
      </c>
      <c r="I5" s="411">
        <f t="shared" si="0"/>
        <v>2260054866.7900004</v>
      </c>
      <c r="J5" s="411">
        <f t="shared" si="0"/>
        <v>1496824680</v>
      </c>
      <c r="K5" s="412">
        <f>SUM(K6:K30)</f>
        <v>1862681755.54</v>
      </c>
    </row>
    <row r="6" spans="1:11" ht="12.75">
      <c r="A6" s="401" t="s">
        <v>466</v>
      </c>
      <c r="B6" s="402">
        <v>17933.04</v>
      </c>
      <c r="C6" s="402">
        <v>74217.87</v>
      </c>
      <c r="D6" s="402">
        <v>111199.59</v>
      </c>
      <c r="E6" s="402">
        <v>126051.05</v>
      </c>
      <c r="F6" s="402">
        <v>92.62</v>
      </c>
      <c r="G6" s="402">
        <v>12.48</v>
      </c>
      <c r="H6" s="402">
        <v>7.12</v>
      </c>
      <c r="I6" s="402">
        <v>89.12</v>
      </c>
      <c r="J6" s="402">
        <v>15</v>
      </c>
      <c r="K6" s="402">
        <v>0</v>
      </c>
    </row>
    <row r="7" spans="1:11" ht="12.75">
      <c r="A7" s="401" t="s">
        <v>467</v>
      </c>
      <c r="B7" s="402">
        <v>1319496305.51</v>
      </c>
      <c r="C7" s="402">
        <v>855475615.14999998</v>
      </c>
      <c r="D7" s="402">
        <v>782241866.36999989</v>
      </c>
      <c r="E7" s="402">
        <v>756045883.97000003</v>
      </c>
      <c r="F7" s="402">
        <v>1003300317.11</v>
      </c>
      <c r="G7" s="402">
        <v>1003366246.96</v>
      </c>
      <c r="H7" s="402">
        <v>731629442.54999995</v>
      </c>
      <c r="I7" s="402">
        <v>415256250.88999999</v>
      </c>
      <c r="J7" s="402">
        <v>313663813</v>
      </c>
      <c r="K7" s="402">
        <v>494474963.68000001</v>
      </c>
    </row>
    <row r="8" spans="1:11" ht="12.75">
      <c r="A8" s="401" t="s">
        <v>468</v>
      </c>
      <c r="B8" s="402">
        <v>22544897.590000004</v>
      </c>
      <c r="C8" s="402">
        <v>12005878.120000001</v>
      </c>
      <c r="D8" s="402">
        <v>744744.65999999992</v>
      </c>
      <c r="E8" s="402">
        <v>2003181.67</v>
      </c>
      <c r="F8" s="402">
        <v>7035996.9500000002</v>
      </c>
      <c r="G8" s="402">
        <v>11641850.82</v>
      </c>
      <c r="H8" s="402">
        <v>2259338.4299999997</v>
      </c>
      <c r="I8" s="402">
        <v>659.47</v>
      </c>
      <c r="J8" s="402">
        <v>3207066</v>
      </c>
      <c r="K8" s="402">
        <v>16469485.630000001</v>
      </c>
    </row>
    <row r="9" spans="1:11" ht="12.75">
      <c r="A9" s="401" t="s">
        <v>469</v>
      </c>
      <c r="B9" s="402">
        <v>457527413.31</v>
      </c>
      <c r="C9" s="402">
        <v>530845865.07999998</v>
      </c>
      <c r="D9" s="402">
        <v>347511926.96000004</v>
      </c>
      <c r="E9" s="402">
        <v>662649336.91999996</v>
      </c>
      <c r="F9" s="402">
        <v>781587277</v>
      </c>
      <c r="G9" s="402">
        <v>445771506.77000004</v>
      </c>
      <c r="H9" s="402">
        <v>383204568.28999996</v>
      </c>
      <c r="I9" s="402">
        <v>356823875.94999999</v>
      </c>
      <c r="J9" s="402">
        <v>21985207</v>
      </c>
      <c r="K9" s="402">
        <v>258608519.87</v>
      </c>
    </row>
    <row r="10" spans="1:11" ht="12.75">
      <c r="A10" s="401" t="s">
        <v>470</v>
      </c>
      <c r="B10" s="402">
        <v>41206251.899999999</v>
      </c>
      <c r="C10" s="402">
        <v>9502869.9600000009</v>
      </c>
      <c r="D10" s="402">
        <v>34324031.140000001</v>
      </c>
      <c r="E10" s="402">
        <v>57453332.809999995</v>
      </c>
      <c r="F10" s="402">
        <v>83545774.930000007</v>
      </c>
      <c r="G10" s="402">
        <v>16803539.789999999</v>
      </c>
      <c r="H10" s="402">
        <v>3308871.21</v>
      </c>
      <c r="I10" s="402">
        <v>9649463.5899999999</v>
      </c>
      <c r="J10" s="402">
        <v>15023097</v>
      </c>
      <c r="K10" s="402">
        <v>10813574.67</v>
      </c>
    </row>
    <row r="11" spans="1:11" ht="12.75">
      <c r="A11" s="401" t="s">
        <v>471</v>
      </c>
      <c r="B11" s="402">
        <v>183348632.80000001</v>
      </c>
      <c r="C11" s="402">
        <v>228105055.57999998</v>
      </c>
      <c r="D11" s="402">
        <v>411689577.15999997</v>
      </c>
      <c r="E11" s="402">
        <v>417671620.28999996</v>
      </c>
      <c r="F11" s="402">
        <v>538824016.48000002</v>
      </c>
      <c r="G11" s="402">
        <v>528459118.89999998</v>
      </c>
      <c r="H11" s="402">
        <v>351470803.22000003</v>
      </c>
      <c r="I11" s="402">
        <v>209812694.41999999</v>
      </c>
      <c r="J11" s="402">
        <v>216889851</v>
      </c>
      <c r="K11" s="402">
        <v>185195634.31</v>
      </c>
    </row>
    <row r="12" spans="1:11" ht="12.75">
      <c r="A12" s="401" t="s">
        <v>472</v>
      </c>
      <c r="B12" s="402">
        <v>1886.72</v>
      </c>
      <c r="C12" s="402">
        <v>31.240000000000002</v>
      </c>
      <c r="D12" s="402">
        <v>13.91</v>
      </c>
      <c r="E12" s="402">
        <v>54.879999999999995</v>
      </c>
      <c r="F12" s="402">
        <v>1111.96</v>
      </c>
      <c r="G12" s="402">
        <v>477.55</v>
      </c>
      <c r="H12" s="402">
        <v>2637.24</v>
      </c>
      <c r="I12" s="402">
        <v>15468.939999999999</v>
      </c>
      <c r="J12" s="402">
        <v>5135</v>
      </c>
      <c r="K12" s="402">
        <v>8256.16</v>
      </c>
    </row>
    <row r="13" spans="1:11" ht="12.75">
      <c r="A13" s="401" t="s">
        <v>473</v>
      </c>
      <c r="B13" s="402">
        <v>242406460.46000001</v>
      </c>
      <c r="C13" s="402">
        <v>135273907.24000001</v>
      </c>
      <c r="D13" s="402">
        <v>103638879.95</v>
      </c>
      <c r="E13" s="402">
        <v>170082899.13</v>
      </c>
      <c r="F13" s="402">
        <v>357199502.73000002</v>
      </c>
      <c r="G13" s="402">
        <v>34983511.259999998</v>
      </c>
      <c r="H13" s="402">
        <v>100854933.39999999</v>
      </c>
      <c r="I13" s="402">
        <v>137066946.16</v>
      </c>
      <c r="J13" s="402">
        <v>49043314</v>
      </c>
      <c r="K13" s="402">
        <v>81305449.939999998</v>
      </c>
    </row>
    <row r="14" spans="1:11" ht="12.75">
      <c r="A14" s="401" t="s">
        <v>474</v>
      </c>
      <c r="B14" s="402">
        <v>48079583.93</v>
      </c>
      <c r="C14" s="402">
        <v>16853688.530000001</v>
      </c>
      <c r="D14" s="402">
        <v>5812310.2400000002</v>
      </c>
      <c r="E14" s="402">
        <v>8536206.0899999999</v>
      </c>
      <c r="F14" s="402">
        <v>18430940.420000002</v>
      </c>
      <c r="G14" s="402">
        <v>9866148.8900000006</v>
      </c>
      <c r="H14" s="402">
        <v>3403180.4899999998</v>
      </c>
      <c r="I14" s="402">
        <v>1919372.6</v>
      </c>
      <c r="J14" s="402">
        <v>95517</v>
      </c>
      <c r="K14" s="402">
        <v>980189.5</v>
      </c>
    </row>
    <row r="15" spans="1:11" ht="12.75">
      <c r="A15" s="401" t="s">
        <v>475</v>
      </c>
      <c r="B15" s="402">
        <v>7728576.9900000002</v>
      </c>
      <c r="C15" s="402">
        <v>2682871.1500000004</v>
      </c>
      <c r="D15" s="402">
        <v>1649753.88</v>
      </c>
      <c r="E15" s="402">
        <v>4322956.87</v>
      </c>
      <c r="F15" s="402">
        <v>4139210.03</v>
      </c>
      <c r="G15" s="402">
        <v>1098254.94</v>
      </c>
      <c r="H15" s="402">
        <v>125513.64</v>
      </c>
      <c r="I15" s="402">
        <v>805950.03</v>
      </c>
      <c r="J15" s="402">
        <v>22760</v>
      </c>
      <c r="K15" s="402">
        <v>3631134.7199999997</v>
      </c>
    </row>
    <row r="16" spans="1:11" ht="12.75">
      <c r="A16" s="401" t="s">
        <v>476</v>
      </c>
      <c r="B16" s="402">
        <v>68652141.739999995</v>
      </c>
      <c r="C16" s="402">
        <v>110479558.08</v>
      </c>
      <c r="D16" s="402">
        <v>67342320.370000005</v>
      </c>
      <c r="E16" s="402">
        <v>201987826.62</v>
      </c>
      <c r="F16" s="402">
        <v>347064086</v>
      </c>
      <c r="G16" s="402">
        <v>185986109.46000001</v>
      </c>
      <c r="H16" s="402">
        <v>234651200.10999998</v>
      </c>
      <c r="I16" s="402">
        <v>126136074.55</v>
      </c>
      <c r="J16" s="402">
        <v>56638874</v>
      </c>
      <c r="K16" s="402">
        <v>93245662.599999994</v>
      </c>
    </row>
    <row r="17" spans="1:11" ht="12.75">
      <c r="A17" s="401" t="s">
        <v>477</v>
      </c>
      <c r="B17" s="402">
        <v>123229875.47</v>
      </c>
      <c r="C17" s="402">
        <v>38907551.469999999</v>
      </c>
      <c r="D17" s="402">
        <v>63002507.140000001</v>
      </c>
      <c r="E17" s="402">
        <v>78663596.210000008</v>
      </c>
      <c r="F17" s="402">
        <v>108067124.84</v>
      </c>
      <c r="G17" s="402">
        <v>63627363.269999996</v>
      </c>
      <c r="H17" s="402">
        <v>32192362.059999999</v>
      </c>
      <c r="I17" s="402">
        <v>15536481.15</v>
      </c>
      <c r="J17" s="402">
        <v>25434253</v>
      </c>
      <c r="K17" s="402">
        <v>62385858.5</v>
      </c>
    </row>
    <row r="18" spans="1:11" ht="12.75">
      <c r="A18" s="401" t="s">
        <v>478</v>
      </c>
      <c r="B18" s="402">
        <v>264799247.04000002</v>
      </c>
      <c r="C18" s="402">
        <v>372054757.60000002</v>
      </c>
      <c r="D18" s="402">
        <v>422325535.78999996</v>
      </c>
      <c r="E18" s="402">
        <v>459340507.74000001</v>
      </c>
      <c r="F18" s="402">
        <v>547675206.03999996</v>
      </c>
      <c r="G18" s="402">
        <v>545255309.13999999</v>
      </c>
      <c r="H18" s="402">
        <v>358192493.45999998</v>
      </c>
      <c r="I18" s="402">
        <v>288802646.45999998</v>
      </c>
      <c r="J18" s="402">
        <v>253360993</v>
      </c>
      <c r="K18" s="402">
        <v>254956497.04999998</v>
      </c>
    </row>
    <row r="19" spans="1:11" ht="12.75">
      <c r="A19" s="401" t="s">
        <v>479</v>
      </c>
      <c r="B19" s="402">
        <v>0</v>
      </c>
      <c r="C19" s="402">
        <v>274095.75</v>
      </c>
      <c r="D19" s="402">
        <v>115757.74</v>
      </c>
      <c r="E19" s="402">
        <v>501828.61</v>
      </c>
      <c r="F19" s="402">
        <v>444450.51</v>
      </c>
      <c r="G19" s="402">
        <v>95383.06</v>
      </c>
      <c r="H19" s="402">
        <v>1078.8699999999999</v>
      </c>
      <c r="I19" s="402">
        <v>1429.08</v>
      </c>
      <c r="J19" s="402">
        <v>4315</v>
      </c>
      <c r="K19" s="402">
        <v>6720.92</v>
      </c>
    </row>
    <row r="20" spans="1:11" ht="12.75">
      <c r="A20" s="401" t="s">
        <v>480</v>
      </c>
      <c r="B20" s="402">
        <v>183366498.43000001</v>
      </c>
      <c r="C20" s="402">
        <v>68279154.75</v>
      </c>
      <c r="D20" s="402">
        <v>72488136.25</v>
      </c>
      <c r="E20" s="402">
        <v>105630074.91999999</v>
      </c>
      <c r="F20" s="402">
        <v>161777753.31</v>
      </c>
      <c r="G20" s="402">
        <v>103733678.27999999</v>
      </c>
      <c r="H20" s="402">
        <v>53900588.590000004</v>
      </c>
      <c r="I20" s="402">
        <v>75878391.219999999</v>
      </c>
      <c r="J20" s="402">
        <v>41111915</v>
      </c>
      <c r="K20" s="402">
        <v>75575204.480000004</v>
      </c>
    </row>
    <row r="21" spans="1:11" ht="12.75">
      <c r="A21" s="401" t="s">
        <v>481</v>
      </c>
      <c r="B21" s="402">
        <v>0</v>
      </c>
      <c r="C21" s="402">
        <v>0</v>
      </c>
      <c r="D21" s="402">
        <v>0</v>
      </c>
      <c r="E21" s="402">
        <v>0</v>
      </c>
      <c r="F21" s="402">
        <v>0</v>
      </c>
      <c r="G21" s="402">
        <v>0</v>
      </c>
      <c r="H21" s="402">
        <v>0</v>
      </c>
      <c r="I21" s="402">
        <v>0</v>
      </c>
      <c r="J21" s="402">
        <v>0</v>
      </c>
      <c r="K21" s="402">
        <v>0</v>
      </c>
    </row>
    <row r="22" spans="1:11" ht="12.75">
      <c r="A22" s="401" t="s">
        <v>482</v>
      </c>
      <c r="B22" s="402">
        <v>47797.5</v>
      </c>
      <c r="C22" s="402">
        <v>43896.76</v>
      </c>
      <c r="D22" s="402">
        <v>56577.5</v>
      </c>
      <c r="E22" s="402">
        <v>120121.37</v>
      </c>
      <c r="F22" s="402">
        <v>710522.33</v>
      </c>
      <c r="G22" s="402">
        <v>1670990.4700000002</v>
      </c>
      <c r="H22" s="402">
        <v>789063.23</v>
      </c>
      <c r="I22" s="402">
        <v>99562.389999999985</v>
      </c>
      <c r="J22" s="402">
        <v>582874</v>
      </c>
      <c r="K22" s="402">
        <v>884570.42999999993</v>
      </c>
    </row>
    <row r="23" spans="1:11" ht="12.75">
      <c r="A23" s="401" t="s">
        <v>483</v>
      </c>
      <c r="B23" s="402">
        <v>211435193.41</v>
      </c>
      <c r="C23" s="402">
        <v>385563975.85000002</v>
      </c>
      <c r="D23" s="402">
        <v>245490011.28</v>
      </c>
      <c r="E23" s="402">
        <v>392507454.75</v>
      </c>
      <c r="F23" s="402">
        <v>325421341.69</v>
      </c>
      <c r="G23" s="402">
        <v>297492036.81999999</v>
      </c>
      <c r="H23" s="402">
        <v>249401909.13</v>
      </c>
      <c r="I23" s="402">
        <v>233544864.59999999</v>
      </c>
      <c r="J23" s="402">
        <v>189395285</v>
      </c>
      <c r="K23" s="402">
        <v>87391273.040000007</v>
      </c>
    </row>
    <row r="24" spans="1:11" ht="12.75">
      <c r="A24" s="401" t="s">
        <v>484</v>
      </c>
      <c r="B24" s="402">
        <v>377199408.09999996</v>
      </c>
      <c r="C24" s="402">
        <v>112581503.64999999</v>
      </c>
      <c r="D24" s="402">
        <v>149832539.31</v>
      </c>
      <c r="E24" s="402">
        <v>181704859.61000001</v>
      </c>
      <c r="F24" s="402">
        <v>197004847.94</v>
      </c>
      <c r="G24" s="402">
        <v>90142507.200000003</v>
      </c>
      <c r="H24" s="402">
        <v>64108014.82</v>
      </c>
      <c r="I24" s="402">
        <v>45275011.489999995</v>
      </c>
      <c r="J24" s="402">
        <v>12959533</v>
      </c>
      <c r="K24" s="402">
        <v>44307510.899999999</v>
      </c>
    </row>
    <row r="25" spans="1:11" ht="12.75">
      <c r="A25" s="401" t="s">
        <v>485</v>
      </c>
      <c r="B25" s="402">
        <v>9607.2900000000009</v>
      </c>
      <c r="C25" s="402">
        <v>33783.71</v>
      </c>
      <c r="D25" s="402">
        <v>19851.16</v>
      </c>
      <c r="E25" s="402">
        <v>128027.83</v>
      </c>
      <c r="F25" s="402">
        <v>182005.68</v>
      </c>
      <c r="G25" s="402">
        <v>6206028.790000001</v>
      </c>
      <c r="H25" s="402">
        <v>4140435.82</v>
      </c>
      <c r="I25" s="402">
        <v>1851.9</v>
      </c>
      <c r="J25" s="402">
        <v>31623009</v>
      </c>
      <c r="K25" s="402">
        <v>5204824.2</v>
      </c>
    </row>
    <row r="26" spans="1:11" ht="12.75">
      <c r="A26" s="401" t="s">
        <v>486</v>
      </c>
      <c r="B26" s="402">
        <v>172502222.28</v>
      </c>
      <c r="C26" s="402">
        <v>247656042.30000001</v>
      </c>
      <c r="D26" s="402">
        <v>181583871.34999999</v>
      </c>
      <c r="E26" s="402">
        <v>307169985.73000002</v>
      </c>
      <c r="F26" s="402">
        <v>304315338.49000001</v>
      </c>
      <c r="G26" s="402">
        <v>218491749.28</v>
      </c>
      <c r="H26" s="402">
        <v>177457561.19999999</v>
      </c>
      <c r="I26" s="402">
        <v>136941189.25</v>
      </c>
      <c r="J26" s="402">
        <v>87174904</v>
      </c>
      <c r="K26" s="402">
        <v>91418285.570000008</v>
      </c>
    </row>
    <row r="27" spans="1:11" ht="12.75">
      <c r="A27" s="401" t="s">
        <v>487</v>
      </c>
      <c r="B27" s="402">
        <v>478211.55</v>
      </c>
      <c r="C27" s="402">
        <v>511912.33999999997</v>
      </c>
      <c r="D27" s="402">
        <v>436063.37</v>
      </c>
      <c r="E27" s="402">
        <v>622210.17000000004</v>
      </c>
      <c r="F27" s="402">
        <v>960723.89999999991</v>
      </c>
      <c r="G27" s="402">
        <v>554779.19999999995</v>
      </c>
      <c r="H27" s="402">
        <v>853012.37</v>
      </c>
      <c r="I27" s="402">
        <v>806841.22</v>
      </c>
      <c r="J27" s="402">
        <v>943408</v>
      </c>
      <c r="K27" s="402">
        <v>1055998.03</v>
      </c>
    </row>
    <row r="28" spans="1:11" ht="12.75">
      <c r="A28" s="401" t="s">
        <v>488</v>
      </c>
      <c r="B28" s="402">
        <v>711596409.20000005</v>
      </c>
      <c r="C28" s="402">
        <v>307245982.46000004</v>
      </c>
      <c r="D28" s="402">
        <v>199206612.91</v>
      </c>
      <c r="E28" s="402">
        <v>350101607.76999998</v>
      </c>
      <c r="F28" s="402">
        <v>336547419.06</v>
      </c>
      <c r="G28" s="402">
        <v>251918679.81</v>
      </c>
      <c r="H28" s="402">
        <v>226801556.28999999</v>
      </c>
      <c r="I28" s="402">
        <v>205679752.31</v>
      </c>
      <c r="J28" s="402">
        <v>177659542</v>
      </c>
      <c r="K28" s="402">
        <v>94715680.090000004</v>
      </c>
    </row>
    <row r="29" spans="1:11" ht="12.75">
      <c r="A29" s="403" t="s">
        <v>489</v>
      </c>
      <c r="B29" s="404">
        <v>0</v>
      </c>
      <c r="C29" s="404">
        <v>0</v>
      </c>
      <c r="D29" s="404">
        <v>0</v>
      </c>
      <c r="E29" s="404">
        <v>0</v>
      </c>
      <c r="F29" s="404">
        <v>0</v>
      </c>
      <c r="G29" s="404">
        <v>0</v>
      </c>
      <c r="H29" s="404">
        <v>0</v>
      </c>
      <c r="I29" s="404">
        <v>0</v>
      </c>
      <c r="J29" s="404">
        <v>0</v>
      </c>
      <c r="K29" s="404">
        <v>46461.25</v>
      </c>
    </row>
    <row r="30" spans="1:11" ht="13.5" thickBot="1">
      <c r="A30" s="405" t="s">
        <v>490</v>
      </c>
      <c r="B30" s="406">
        <v>0</v>
      </c>
      <c r="C30" s="406">
        <v>0</v>
      </c>
      <c r="D30" s="406">
        <v>0</v>
      </c>
      <c r="E30" s="406">
        <v>0</v>
      </c>
      <c r="F30" s="406">
        <v>0</v>
      </c>
      <c r="G30" s="406">
        <v>0</v>
      </c>
      <c r="H30" s="406">
        <v>0</v>
      </c>
      <c r="I30" s="406">
        <v>0</v>
      </c>
      <c r="J30" s="406">
        <v>0</v>
      </c>
      <c r="K30" s="406">
        <v>0</v>
      </c>
    </row>
    <row r="31" spans="1:11" ht="13.5" thickBot="1">
      <c r="A31" s="413" t="s">
        <v>498</v>
      </c>
      <c r="B31" s="411">
        <f>SUM(B32:B56)</f>
        <v>474391804</v>
      </c>
      <c r="C31" s="411">
        <f t="shared" ref="C31:I31" si="1">SUM(C32:C56)</f>
        <v>308374494</v>
      </c>
      <c r="D31" s="411">
        <f t="shared" si="1"/>
        <v>567225962</v>
      </c>
      <c r="E31" s="411">
        <f t="shared" si="1"/>
        <v>821042473</v>
      </c>
      <c r="F31" s="411">
        <f t="shared" si="1"/>
        <v>496572185</v>
      </c>
      <c r="G31" s="411">
        <f t="shared" si="1"/>
        <v>478831011</v>
      </c>
      <c r="H31" s="411">
        <f t="shared" si="1"/>
        <v>437758520</v>
      </c>
      <c r="I31" s="411">
        <f t="shared" si="1"/>
        <v>527303728.73000002</v>
      </c>
      <c r="J31" s="411">
        <f>SUM(J32:J56)</f>
        <v>788497172.26999998</v>
      </c>
      <c r="K31" s="412">
        <f>SUM(K32:K56)</f>
        <v>925161599.57999992</v>
      </c>
    </row>
    <row r="32" spans="1:11" ht="12.75">
      <c r="A32" s="399" t="s">
        <v>466</v>
      </c>
      <c r="B32" s="402">
        <v>134260</v>
      </c>
      <c r="C32" s="402">
        <v>4436</v>
      </c>
      <c r="D32" s="402">
        <v>4468</v>
      </c>
      <c r="E32" s="402">
        <v>923</v>
      </c>
      <c r="F32" s="402">
        <v>39</v>
      </c>
      <c r="G32" s="402">
        <v>48</v>
      </c>
      <c r="H32" s="402">
        <v>58</v>
      </c>
      <c r="I32" s="402">
        <v>74.92</v>
      </c>
      <c r="J32" s="402">
        <v>61.78</v>
      </c>
      <c r="K32" s="522">
        <v>63.230000000000004</v>
      </c>
    </row>
    <row r="33" spans="1:11" ht="12.75">
      <c r="A33" s="399" t="s">
        <v>467</v>
      </c>
      <c r="B33" s="402">
        <v>5169377</v>
      </c>
      <c r="C33" s="402">
        <v>1914984</v>
      </c>
      <c r="D33" s="402">
        <v>4392094</v>
      </c>
      <c r="E33" s="402">
        <v>5143777</v>
      </c>
      <c r="F33" s="402">
        <v>2307836</v>
      </c>
      <c r="G33" s="402">
        <v>3591939</v>
      </c>
      <c r="H33" s="402">
        <v>2794537</v>
      </c>
      <c r="I33" s="402">
        <v>3593649.19</v>
      </c>
      <c r="J33" s="402">
        <v>64479376.629999995</v>
      </c>
      <c r="K33" s="522">
        <v>240450402.25</v>
      </c>
    </row>
    <row r="34" spans="1:11" ht="12.75">
      <c r="A34" s="399" t="s">
        <v>468</v>
      </c>
      <c r="B34" s="402">
        <v>2377545</v>
      </c>
      <c r="C34" s="402">
        <v>454836</v>
      </c>
      <c r="D34" s="402">
        <v>140127</v>
      </c>
      <c r="E34" s="402">
        <v>630930</v>
      </c>
      <c r="F34" s="402">
        <v>1467003</v>
      </c>
      <c r="G34" s="402">
        <v>2311448</v>
      </c>
      <c r="H34" s="402">
        <v>465201</v>
      </c>
      <c r="I34" s="402">
        <v>1873625.73</v>
      </c>
      <c r="J34" s="402">
        <v>5593507.0299999993</v>
      </c>
      <c r="K34" s="522">
        <v>5237411.92</v>
      </c>
    </row>
    <row r="35" spans="1:11" ht="12.75">
      <c r="A35" s="399" t="s">
        <v>469</v>
      </c>
      <c r="B35" s="402">
        <v>32353502</v>
      </c>
      <c r="C35" s="402">
        <v>37677744</v>
      </c>
      <c r="D35" s="402">
        <v>47817208</v>
      </c>
      <c r="E35" s="402">
        <v>62327359</v>
      </c>
      <c r="F35" s="402">
        <v>34047458</v>
      </c>
      <c r="G35" s="402">
        <v>28469309</v>
      </c>
      <c r="H35" s="402">
        <v>61205266</v>
      </c>
      <c r="I35" s="402">
        <v>70970669.489999995</v>
      </c>
      <c r="J35" s="402">
        <v>346070142.09000003</v>
      </c>
      <c r="K35" s="522">
        <v>230922564.13999999</v>
      </c>
    </row>
    <row r="36" spans="1:11" ht="12.75">
      <c r="A36" s="399" t="s">
        <v>470</v>
      </c>
      <c r="B36" s="402">
        <v>2987536</v>
      </c>
      <c r="C36" s="402">
        <v>5680483</v>
      </c>
      <c r="D36" s="402">
        <v>14009728</v>
      </c>
      <c r="E36" s="402">
        <v>27428581</v>
      </c>
      <c r="F36" s="402">
        <v>11305525</v>
      </c>
      <c r="G36" s="402">
        <v>8838112</v>
      </c>
      <c r="H36" s="402">
        <v>9143440</v>
      </c>
      <c r="I36" s="402">
        <v>10431709.24</v>
      </c>
      <c r="J36" s="402">
        <v>13828411.4</v>
      </c>
      <c r="K36" s="522">
        <v>16993488.039999999</v>
      </c>
    </row>
    <row r="37" spans="1:11" ht="12.75">
      <c r="A37" s="399" t="s">
        <v>471</v>
      </c>
      <c r="B37" s="402">
        <v>603619</v>
      </c>
      <c r="C37" s="402">
        <v>14610064</v>
      </c>
      <c r="D37" s="402">
        <v>57124732</v>
      </c>
      <c r="E37" s="402">
        <v>89462978</v>
      </c>
      <c r="F37" s="402">
        <v>54639955</v>
      </c>
      <c r="G37" s="402">
        <v>85457657</v>
      </c>
      <c r="H37" s="402">
        <v>43509723</v>
      </c>
      <c r="I37" s="402">
        <v>37939895.130000003</v>
      </c>
      <c r="J37" s="402">
        <v>39867955.800000004</v>
      </c>
      <c r="K37" s="522">
        <v>41237929.579999998</v>
      </c>
    </row>
    <row r="38" spans="1:11" ht="12.75">
      <c r="A38" s="399" t="s">
        <v>472</v>
      </c>
      <c r="B38" s="402">
        <v>0</v>
      </c>
      <c r="C38" s="402">
        <v>0</v>
      </c>
      <c r="D38" s="402">
        <v>0</v>
      </c>
      <c r="E38" s="402">
        <v>0</v>
      </c>
      <c r="F38" s="402">
        <v>0</v>
      </c>
      <c r="G38" s="402">
        <v>0</v>
      </c>
      <c r="H38" s="402">
        <v>0</v>
      </c>
      <c r="I38" s="402">
        <v>0</v>
      </c>
      <c r="J38" s="402">
        <v>0</v>
      </c>
      <c r="K38" s="522"/>
    </row>
    <row r="39" spans="1:11" ht="12.75">
      <c r="A39" s="399" t="s">
        <v>473</v>
      </c>
      <c r="B39" s="402">
        <v>0</v>
      </c>
      <c r="C39" s="402">
        <v>0</v>
      </c>
      <c r="D39" s="402">
        <v>19385830</v>
      </c>
      <c r="E39" s="402">
        <v>39996699</v>
      </c>
      <c r="F39" s="402">
        <v>28282072</v>
      </c>
      <c r="G39" s="402">
        <v>21311417</v>
      </c>
      <c r="H39" s="402">
        <v>38022772</v>
      </c>
      <c r="I39" s="402">
        <v>91040799.520000011</v>
      </c>
      <c r="J39" s="402">
        <v>108135667.40000001</v>
      </c>
      <c r="K39" s="522">
        <v>118353380.70999999</v>
      </c>
    </row>
    <row r="40" spans="1:11" ht="12.75">
      <c r="A40" s="399" t="s">
        <v>474</v>
      </c>
      <c r="B40" s="402">
        <v>13695532</v>
      </c>
      <c r="C40" s="402">
        <v>7409606</v>
      </c>
      <c r="D40" s="402">
        <v>11902860</v>
      </c>
      <c r="E40" s="402">
        <v>21536755</v>
      </c>
      <c r="F40" s="402">
        <v>7169662</v>
      </c>
      <c r="G40" s="402">
        <v>6575704</v>
      </c>
      <c r="H40" s="402">
        <v>6097305</v>
      </c>
      <c r="I40" s="402">
        <v>7386627.25</v>
      </c>
      <c r="J40" s="402">
        <v>4262079.09</v>
      </c>
      <c r="K40" s="522">
        <v>4695094.09</v>
      </c>
    </row>
    <row r="41" spans="1:11" ht="12.75">
      <c r="A41" s="399" t="s">
        <v>475</v>
      </c>
      <c r="B41" s="402">
        <v>1932104</v>
      </c>
      <c r="C41" s="402">
        <v>925949</v>
      </c>
      <c r="D41" s="402">
        <v>1421240</v>
      </c>
      <c r="E41" s="402">
        <v>2460403</v>
      </c>
      <c r="F41" s="402">
        <v>1312787</v>
      </c>
      <c r="G41" s="402">
        <v>1350610</v>
      </c>
      <c r="H41" s="402">
        <v>1417405</v>
      </c>
      <c r="I41" s="402">
        <v>1940862.95</v>
      </c>
      <c r="J41" s="402">
        <v>1996555.1700000002</v>
      </c>
      <c r="K41" s="522">
        <v>4386888.4800000004</v>
      </c>
    </row>
    <row r="42" spans="1:11" ht="12.75">
      <c r="A42" s="399" t="s">
        <v>476</v>
      </c>
      <c r="B42" s="402">
        <v>11287173</v>
      </c>
      <c r="C42" s="402">
        <v>8048300</v>
      </c>
      <c r="D42" s="402">
        <v>12491671</v>
      </c>
      <c r="E42" s="402">
        <v>28657841</v>
      </c>
      <c r="F42" s="402">
        <v>50162706</v>
      </c>
      <c r="G42" s="402">
        <v>39303662</v>
      </c>
      <c r="H42" s="402">
        <v>48393448</v>
      </c>
      <c r="I42" s="402">
        <v>12316881.129999999</v>
      </c>
      <c r="J42" s="402">
        <v>10090881.529999999</v>
      </c>
      <c r="K42" s="522">
        <v>20748879.640000001</v>
      </c>
    </row>
    <row r="43" spans="1:11" ht="12.75">
      <c r="A43" s="399" t="s">
        <v>477</v>
      </c>
      <c r="B43" s="402">
        <v>28059807</v>
      </c>
      <c r="C43" s="402">
        <v>20609806</v>
      </c>
      <c r="D43" s="402">
        <v>35561680</v>
      </c>
      <c r="E43" s="402">
        <v>51439201</v>
      </c>
      <c r="F43" s="402">
        <v>14513337</v>
      </c>
      <c r="G43" s="402">
        <v>22211870</v>
      </c>
      <c r="H43" s="402">
        <v>4771452</v>
      </c>
      <c r="I43" s="402">
        <v>42233184.329999998</v>
      </c>
      <c r="J43" s="402">
        <v>23859437.209999997</v>
      </c>
      <c r="K43" s="522">
        <v>28572055.059999999</v>
      </c>
    </row>
    <row r="44" spans="1:11" ht="12.75">
      <c r="A44" s="399" t="s">
        <v>478</v>
      </c>
      <c r="B44" s="402">
        <v>23501267</v>
      </c>
      <c r="C44" s="402">
        <v>26089773</v>
      </c>
      <c r="D44" s="402">
        <v>41357775</v>
      </c>
      <c r="E44" s="402">
        <v>62079461</v>
      </c>
      <c r="F44" s="402">
        <v>46281459</v>
      </c>
      <c r="G44" s="402">
        <v>43177064</v>
      </c>
      <c r="H44" s="402">
        <v>35976682</v>
      </c>
      <c r="I44" s="402">
        <v>40327207.729999997</v>
      </c>
      <c r="J44" s="402">
        <v>38962430.539999999</v>
      </c>
      <c r="K44" s="522">
        <v>45340627.439999998</v>
      </c>
    </row>
    <row r="45" spans="1:11" ht="12.75">
      <c r="A45" s="399" t="s">
        <v>479</v>
      </c>
      <c r="B45" s="402">
        <v>0</v>
      </c>
      <c r="C45" s="402">
        <v>0</v>
      </c>
      <c r="D45" s="402">
        <v>25896</v>
      </c>
      <c r="E45" s="402">
        <v>124424</v>
      </c>
      <c r="F45" s="402">
        <v>29154</v>
      </c>
      <c r="G45" s="402">
        <v>0</v>
      </c>
      <c r="H45" s="402">
        <v>0</v>
      </c>
      <c r="I45" s="402">
        <v>0</v>
      </c>
      <c r="J45" s="402">
        <v>0</v>
      </c>
      <c r="K45" s="522"/>
    </row>
    <row r="46" spans="1:11" ht="12.75">
      <c r="A46" s="399" t="s">
        <v>480</v>
      </c>
      <c r="B46" s="402">
        <v>42749832</v>
      </c>
      <c r="C46" s="402">
        <v>18927527</v>
      </c>
      <c r="D46" s="402">
        <v>35863622</v>
      </c>
      <c r="E46" s="402">
        <v>69320655</v>
      </c>
      <c r="F46" s="402">
        <v>26921423</v>
      </c>
      <c r="G46" s="402">
        <v>29843264</v>
      </c>
      <c r="H46" s="402">
        <v>24527570</v>
      </c>
      <c r="I46" s="402">
        <v>40962473.659999996</v>
      </c>
      <c r="J46" s="402">
        <v>28250435.450000003</v>
      </c>
      <c r="K46" s="522">
        <v>39867900.509999998</v>
      </c>
    </row>
    <row r="47" spans="1:11" ht="12.75">
      <c r="A47" s="399" t="s">
        <v>481</v>
      </c>
      <c r="B47" s="402">
        <v>0</v>
      </c>
      <c r="C47" s="402">
        <v>0</v>
      </c>
      <c r="D47" s="402">
        <v>0</v>
      </c>
      <c r="E47" s="402">
        <v>0</v>
      </c>
      <c r="F47" s="402">
        <v>0</v>
      </c>
      <c r="G47" s="402">
        <v>0</v>
      </c>
      <c r="H47" s="402">
        <v>0</v>
      </c>
      <c r="I47" s="402">
        <v>0</v>
      </c>
      <c r="J47" s="402">
        <v>0</v>
      </c>
      <c r="K47" s="522"/>
    </row>
    <row r="48" spans="1:11" ht="12.75">
      <c r="A48" s="399" t="s">
        <v>482</v>
      </c>
      <c r="B48" s="402">
        <v>0</v>
      </c>
      <c r="C48" s="402">
        <v>0</v>
      </c>
      <c r="D48" s="402">
        <v>0</v>
      </c>
      <c r="E48" s="402">
        <v>0</v>
      </c>
      <c r="F48" s="402">
        <v>0</v>
      </c>
      <c r="G48" s="402">
        <v>0</v>
      </c>
      <c r="H48" s="402">
        <v>0</v>
      </c>
      <c r="I48" s="402">
        <v>0</v>
      </c>
      <c r="J48" s="402">
        <v>0</v>
      </c>
      <c r="K48" s="522"/>
    </row>
    <row r="49" spans="1:11" ht="12.75">
      <c r="A49" s="399" t="s">
        <v>483</v>
      </c>
      <c r="B49" s="402">
        <v>104590058</v>
      </c>
      <c r="C49" s="402">
        <v>55321786</v>
      </c>
      <c r="D49" s="402">
        <v>93874114</v>
      </c>
      <c r="E49" s="402">
        <v>102567807</v>
      </c>
      <c r="F49" s="402">
        <v>88816447</v>
      </c>
      <c r="G49" s="402">
        <v>58598499</v>
      </c>
      <c r="H49" s="402">
        <v>49229991</v>
      </c>
      <c r="I49" s="402">
        <v>50191725.279999994</v>
      </c>
      <c r="J49" s="402">
        <v>31014915.91</v>
      </c>
      <c r="K49" s="522">
        <v>35168927.700000003</v>
      </c>
    </row>
    <row r="50" spans="1:11" ht="12.75">
      <c r="A50" s="399" t="s">
        <v>484</v>
      </c>
      <c r="B50" s="402">
        <v>57814651</v>
      </c>
      <c r="C50" s="402">
        <v>31390469</v>
      </c>
      <c r="D50" s="402">
        <v>52135742</v>
      </c>
      <c r="E50" s="402">
        <v>75166609</v>
      </c>
      <c r="F50" s="402">
        <v>24788149</v>
      </c>
      <c r="G50" s="402">
        <v>32663590</v>
      </c>
      <c r="H50" s="402">
        <v>15509637</v>
      </c>
      <c r="I50" s="402">
        <v>41367240.32</v>
      </c>
      <c r="J50" s="402">
        <v>21140128.490000002</v>
      </c>
      <c r="K50" s="522">
        <v>29268180.289999999</v>
      </c>
    </row>
    <row r="51" spans="1:11" ht="12.75">
      <c r="A51" s="399" t="s">
        <v>485</v>
      </c>
      <c r="B51" s="402">
        <v>913</v>
      </c>
      <c r="C51" s="402">
        <v>0</v>
      </c>
      <c r="D51" s="402">
        <v>1291</v>
      </c>
      <c r="E51" s="402">
        <v>168584</v>
      </c>
      <c r="F51" s="402">
        <v>127077</v>
      </c>
      <c r="G51" s="402">
        <v>172335</v>
      </c>
      <c r="H51" s="402">
        <v>288123</v>
      </c>
      <c r="I51" s="402">
        <v>296383.94</v>
      </c>
      <c r="J51" s="402">
        <v>617143.41</v>
      </c>
      <c r="K51" s="522">
        <v>433589.57</v>
      </c>
    </row>
    <row r="52" spans="1:11" ht="12.75">
      <c r="A52" s="399" t="s">
        <v>486</v>
      </c>
      <c r="B52" s="402">
        <v>62394204</v>
      </c>
      <c r="C52" s="402">
        <v>38500189</v>
      </c>
      <c r="D52" s="402">
        <v>64903313</v>
      </c>
      <c r="E52" s="402">
        <v>76674845</v>
      </c>
      <c r="F52" s="402">
        <v>59113704</v>
      </c>
      <c r="G52" s="402">
        <v>46641569</v>
      </c>
      <c r="H52" s="402">
        <v>49023865</v>
      </c>
      <c r="I52" s="402">
        <v>26760661.670000002</v>
      </c>
      <c r="J52" s="402">
        <v>19687433.66</v>
      </c>
      <c r="K52" s="522">
        <v>30125057.299999997</v>
      </c>
    </row>
    <row r="53" spans="1:11" ht="12.75">
      <c r="A53" s="399" t="s">
        <v>487</v>
      </c>
      <c r="B53" s="402">
        <v>14992</v>
      </c>
      <c r="C53" s="402">
        <v>15561</v>
      </c>
      <c r="D53" s="402">
        <v>19786</v>
      </c>
      <c r="E53" s="402">
        <v>70114</v>
      </c>
      <c r="F53" s="402">
        <v>103084</v>
      </c>
      <c r="G53" s="402">
        <v>108145</v>
      </c>
      <c r="H53" s="402">
        <v>159648</v>
      </c>
      <c r="I53" s="402">
        <v>293277.71999999997</v>
      </c>
      <c r="J53" s="402">
        <v>252898.46</v>
      </c>
      <c r="K53" s="522">
        <v>254147.06</v>
      </c>
    </row>
    <row r="54" spans="1:11" ht="12.75">
      <c r="A54" s="399" t="s">
        <v>488</v>
      </c>
      <c r="B54" s="402">
        <v>84725432</v>
      </c>
      <c r="C54" s="402">
        <v>40792981</v>
      </c>
      <c r="D54" s="402">
        <v>74792785</v>
      </c>
      <c r="E54" s="402">
        <v>105784527</v>
      </c>
      <c r="F54" s="402">
        <v>45183308</v>
      </c>
      <c r="G54" s="402">
        <v>48204769</v>
      </c>
      <c r="H54" s="402">
        <v>47222397</v>
      </c>
      <c r="I54" s="402">
        <v>47376779.530000001</v>
      </c>
      <c r="J54" s="402">
        <v>30387711.219999999</v>
      </c>
      <c r="K54" s="522">
        <v>33105012.57</v>
      </c>
    </row>
    <row r="55" spans="1:11" ht="12.75">
      <c r="A55" s="399" t="s">
        <v>489</v>
      </c>
      <c r="B55" s="402">
        <v>0</v>
      </c>
      <c r="C55" s="402">
        <v>0</v>
      </c>
      <c r="D55" s="402">
        <v>0</v>
      </c>
      <c r="E55" s="402">
        <v>0</v>
      </c>
      <c r="F55" s="402">
        <v>0</v>
      </c>
      <c r="G55" s="402">
        <v>0</v>
      </c>
      <c r="H55" s="402">
        <v>0</v>
      </c>
      <c r="I55" s="402">
        <v>0</v>
      </c>
      <c r="J55" s="402">
        <v>0</v>
      </c>
      <c r="K55" s="522">
        <v>0</v>
      </c>
    </row>
    <row r="56" spans="1:11" ht="13.5" thickBot="1">
      <c r="A56" s="399" t="s">
        <v>490</v>
      </c>
      <c r="B56" s="402">
        <v>0</v>
      </c>
      <c r="C56" s="402">
        <v>0</v>
      </c>
      <c r="D56" s="402">
        <v>0</v>
      </c>
      <c r="E56" s="402">
        <v>0</v>
      </c>
      <c r="F56" s="402">
        <v>0</v>
      </c>
      <c r="G56" s="402">
        <v>0</v>
      </c>
      <c r="H56" s="402">
        <v>0</v>
      </c>
      <c r="I56" s="402">
        <v>0</v>
      </c>
      <c r="J56" s="402">
        <v>0</v>
      </c>
      <c r="K56" s="522">
        <v>0</v>
      </c>
    </row>
    <row r="57" spans="1:11" ht="13.5" thickBot="1">
      <c r="A57" s="413" t="s">
        <v>499</v>
      </c>
      <c r="B57" s="411">
        <f t="shared" ref="B57:J57" si="2">SUM(B58:B82)</f>
        <v>117944893.00459036</v>
      </c>
      <c r="C57" s="411">
        <f t="shared" si="2"/>
        <v>115901956.10024057</v>
      </c>
      <c r="D57" s="411">
        <f t="shared" si="2"/>
        <v>142114192.39841759</v>
      </c>
      <c r="E57" s="411">
        <f t="shared" si="2"/>
        <v>153333246.43703079</v>
      </c>
      <c r="F57" s="411">
        <f t="shared" si="2"/>
        <v>164714004.27582407</v>
      </c>
      <c r="G57" s="411">
        <f t="shared" si="2"/>
        <v>172438817.46004063</v>
      </c>
      <c r="H57" s="411">
        <f t="shared" si="2"/>
        <v>181115546.38351998</v>
      </c>
      <c r="I57" s="411">
        <f t="shared" si="2"/>
        <v>207782506</v>
      </c>
      <c r="J57" s="411">
        <f t="shared" si="2"/>
        <v>238439595</v>
      </c>
      <c r="K57" s="412">
        <f>SUM(K58:K82)</f>
        <v>174089585.85009924</v>
      </c>
    </row>
    <row r="58" spans="1:11" ht="12.75">
      <c r="A58" s="399" t="s">
        <v>466</v>
      </c>
      <c r="B58" s="402">
        <v>1885446.8577241739</v>
      </c>
      <c r="C58" s="402">
        <v>2604136.0375251225</v>
      </c>
      <c r="D58" s="402">
        <v>2802081.8990824148</v>
      </c>
      <c r="E58" s="402">
        <v>2758912.084381836</v>
      </c>
      <c r="F58" s="402">
        <v>2598937.7619712553</v>
      </c>
      <c r="G58" s="402">
        <v>1825791.6429200002</v>
      </c>
      <c r="H58" s="402">
        <v>1956936.3164799998</v>
      </c>
      <c r="I58" s="402">
        <v>2181077</v>
      </c>
      <c r="J58" s="402">
        <v>1553502</v>
      </c>
      <c r="K58" s="402">
        <v>1653891.8607700001</v>
      </c>
    </row>
    <row r="59" spans="1:11" ht="12.75">
      <c r="A59" s="399" t="s">
        <v>467</v>
      </c>
      <c r="B59" s="402">
        <v>7656222.469328573</v>
      </c>
      <c r="C59" s="402">
        <v>7271730.0195494294</v>
      </c>
      <c r="D59" s="402">
        <v>8097946.9850280313</v>
      </c>
      <c r="E59" s="402">
        <v>9392414.2086814065</v>
      </c>
      <c r="F59" s="402">
        <v>10256307.121006878</v>
      </c>
      <c r="G59" s="402">
        <v>12277707.738180002</v>
      </c>
      <c r="H59" s="402">
        <v>13685005.948799999</v>
      </c>
      <c r="I59" s="402">
        <v>16128823</v>
      </c>
      <c r="J59" s="402">
        <v>19098015</v>
      </c>
      <c r="K59" s="402">
        <v>12676936.892479999</v>
      </c>
    </row>
    <row r="60" spans="1:11" ht="12.75">
      <c r="A60" s="399" t="s">
        <v>468</v>
      </c>
      <c r="B60" s="402">
        <v>7312841.2329840008</v>
      </c>
      <c r="C60" s="402">
        <v>4901382.6419947008</v>
      </c>
      <c r="D60" s="402">
        <v>6571717.9971504146</v>
      </c>
      <c r="E60" s="402">
        <v>7718362.3780964613</v>
      </c>
      <c r="F60" s="402">
        <v>7755266.2230911357</v>
      </c>
      <c r="G60" s="402">
        <v>9241030.0819799993</v>
      </c>
      <c r="H60" s="402">
        <v>9635277.1273599993</v>
      </c>
      <c r="I60" s="402">
        <v>10886734</v>
      </c>
      <c r="J60" s="402">
        <v>12727728</v>
      </c>
      <c r="K60" s="402">
        <v>9283486.3761400022</v>
      </c>
    </row>
    <row r="61" spans="1:11" ht="12.75">
      <c r="A61" s="399" t="s">
        <v>469</v>
      </c>
      <c r="B61" s="402">
        <v>11777471.507764734</v>
      </c>
      <c r="C61" s="402">
        <v>13171182.898758335</v>
      </c>
      <c r="D61" s="402">
        <v>17153291.72868719</v>
      </c>
      <c r="E61" s="402">
        <v>18448408.87328168</v>
      </c>
      <c r="F61" s="402">
        <v>18923925.400259413</v>
      </c>
      <c r="G61" s="402">
        <v>21230830.52208</v>
      </c>
      <c r="H61" s="402">
        <v>20798111.013280001</v>
      </c>
      <c r="I61" s="402">
        <v>25913731</v>
      </c>
      <c r="J61" s="402">
        <v>31496327</v>
      </c>
      <c r="K61" s="402">
        <v>23424141.724574696</v>
      </c>
    </row>
    <row r="62" spans="1:11" ht="12.75">
      <c r="A62" s="399" t="s">
        <v>470</v>
      </c>
      <c r="B62" s="402">
        <v>6863988.4434866421</v>
      </c>
      <c r="C62" s="402">
        <v>4986369.0543342577</v>
      </c>
      <c r="D62" s="402">
        <v>7957769.1972676329</v>
      </c>
      <c r="E62" s="402">
        <v>8454082.1447049789</v>
      </c>
      <c r="F62" s="402">
        <v>9082065.8306906074</v>
      </c>
      <c r="G62" s="402">
        <v>9929504.8179599997</v>
      </c>
      <c r="H62" s="402">
        <v>10169321.679839998</v>
      </c>
      <c r="I62" s="402">
        <v>11031189</v>
      </c>
      <c r="J62" s="402">
        <v>11082766</v>
      </c>
      <c r="K62" s="402">
        <v>10508754.495370001</v>
      </c>
    </row>
    <row r="63" spans="1:11" ht="12.75">
      <c r="A63" s="399" t="s">
        <v>471</v>
      </c>
      <c r="B63" s="402">
        <v>13324471.013770783</v>
      </c>
      <c r="C63" s="402">
        <v>13318849.086986749</v>
      </c>
      <c r="D63" s="402">
        <v>15049567.406510746</v>
      </c>
      <c r="E63" s="402">
        <v>15557516.712760732</v>
      </c>
      <c r="F63" s="402">
        <v>15852389.235077644</v>
      </c>
      <c r="G63" s="402">
        <v>15830478.344440002</v>
      </c>
      <c r="H63" s="402">
        <v>16642735.962239999</v>
      </c>
      <c r="I63" s="402">
        <v>17557259</v>
      </c>
      <c r="J63" s="402">
        <v>21977353</v>
      </c>
      <c r="K63" s="402">
        <v>9189628.0175100006</v>
      </c>
    </row>
    <row r="64" spans="1:11" ht="12.75">
      <c r="A64" s="399" t="s">
        <v>472</v>
      </c>
      <c r="B64" s="402">
        <v>11300.060776316483</v>
      </c>
      <c r="C64" s="402">
        <v>11245.963526444284</v>
      </c>
      <c r="D64" s="402">
        <v>22428.265658171251</v>
      </c>
      <c r="E64" s="402">
        <v>5088.0357128230453</v>
      </c>
      <c r="F64" s="402">
        <v>7579.0649344109852</v>
      </c>
      <c r="G64" s="402">
        <v>17516.543239999999</v>
      </c>
      <c r="H64" s="402">
        <v>13644.296479999999</v>
      </c>
      <c r="I64" s="402">
        <v>32465</v>
      </c>
      <c r="J64" s="402">
        <v>28795</v>
      </c>
      <c r="K64" s="402">
        <v>11800.804899999999</v>
      </c>
    </row>
    <row r="65" spans="1:11" ht="12.75">
      <c r="A65" s="399" t="s">
        <v>473</v>
      </c>
      <c r="B65" s="402">
        <v>8335537.8569511361</v>
      </c>
      <c r="C65" s="402">
        <v>8329096.1438863734</v>
      </c>
      <c r="D65" s="402">
        <v>7606100.1849861285</v>
      </c>
      <c r="E65" s="402">
        <v>9659696.4300015625</v>
      </c>
      <c r="F65" s="402">
        <v>10939122.498419806</v>
      </c>
      <c r="G65" s="402">
        <v>12387522.480200002</v>
      </c>
      <c r="H65" s="402">
        <v>11999324.112959998</v>
      </c>
      <c r="I65" s="402">
        <v>13624297</v>
      </c>
      <c r="J65" s="402">
        <v>16881596</v>
      </c>
      <c r="K65" s="402">
        <v>8985211.7791699991</v>
      </c>
    </row>
    <row r="66" spans="1:11" ht="12.75">
      <c r="A66" s="399" t="s">
        <v>474</v>
      </c>
      <c r="B66" s="402">
        <v>5581649.2709796997</v>
      </c>
      <c r="C66" s="402">
        <v>5155731.3510648236</v>
      </c>
      <c r="D66" s="402">
        <v>5154738.7779010274</v>
      </c>
      <c r="E66" s="402">
        <v>7840591.8007516256</v>
      </c>
      <c r="F66" s="402">
        <v>7771474.6991853416</v>
      </c>
      <c r="G66" s="402">
        <v>8466063.7667800002</v>
      </c>
      <c r="H66" s="402">
        <v>8703169.9118399993</v>
      </c>
      <c r="I66" s="402">
        <v>9920096</v>
      </c>
      <c r="J66" s="402">
        <v>10845171</v>
      </c>
      <c r="K66" s="402">
        <v>8593519.9786999989</v>
      </c>
    </row>
    <row r="67" spans="1:11" ht="12.75">
      <c r="A67" s="399" t="s">
        <v>475</v>
      </c>
      <c r="B67" s="402">
        <v>2463420.5479415776</v>
      </c>
      <c r="C67" s="402">
        <v>1329665.642055142</v>
      </c>
      <c r="D67" s="402">
        <v>1515454.0002538557</v>
      </c>
      <c r="E67" s="402">
        <v>1702369.8013526185</v>
      </c>
      <c r="F67" s="402">
        <v>2326784.9731547069</v>
      </c>
      <c r="G67" s="402">
        <v>2581905.7791999998</v>
      </c>
      <c r="H67" s="402">
        <v>2938348.1512000002</v>
      </c>
      <c r="I67" s="402">
        <v>3535872</v>
      </c>
      <c r="J67" s="402">
        <v>3365550</v>
      </c>
      <c r="K67" s="402">
        <v>2625652.4805844999</v>
      </c>
    </row>
    <row r="68" spans="1:11" ht="12.75">
      <c r="A68" s="399" t="s">
        <v>476</v>
      </c>
      <c r="B68" s="402">
        <v>3429872.9844797268</v>
      </c>
      <c r="C68" s="402">
        <v>3060716.5959932036</v>
      </c>
      <c r="D68" s="402">
        <v>4025571.4172085314</v>
      </c>
      <c r="E68" s="402">
        <v>4414770.3028009674</v>
      </c>
      <c r="F68" s="402">
        <v>3968745.9335675007</v>
      </c>
      <c r="G68" s="402">
        <v>5200478.4551406</v>
      </c>
      <c r="H68" s="402">
        <v>5010835.9271999998</v>
      </c>
      <c r="I68" s="402">
        <v>7247308</v>
      </c>
      <c r="J68" s="402">
        <v>6947433</v>
      </c>
      <c r="K68" s="402">
        <v>5679400.48508</v>
      </c>
    </row>
    <row r="69" spans="1:11" ht="12.75">
      <c r="A69" s="399" t="s">
        <v>477</v>
      </c>
      <c r="B69" s="402">
        <v>4444856.7729877736</v>
      </c>
      <c r="C69" s="402">
        <v>4159594.2536357469</v>
      </c>
      <c r="D69" s="402">
        <v>6139814.2762503335</v>
      </c>
      <c r="E69" s="402">
        <v>6393963.5306224655</v>
      </c>
      <c r="F69" s="402">
        <v>7345486.7249576561</v>
      </c>
      <c r="G69" s="402">
        <v>7856575.2497799993</v>
      </c>
      <c r="H69" s="402">
        <v>8534969.0248000007</v>
      </c>
      <c r="I69" s="402">
        <v>8708975</v>
      </c>
      <c r="J69" s="402">
        <v>11553465</v>
      </c>
      <c r="K69" s="402">
        <v>10071650.551609999</v>
      </c>
    </row>
    <row r="70" spans="1:11" ht="12.75">
      <c r="A70" s="399" t="s">
        <v>478</v>
      </c>
      <c r="B70" s="402">
        <v>9710945.0055526961</v>
      </c>
      <c r="C70" s="402">
        <v>10380841.300382096</v>
      </c>
      <c r="D70" s="402">
        <v>11409208.843352167</v>
      </c>
      <c r="E70" s="402">
        <v>12095515.775883485</v>
      </c>
      <c r="F70" s="402">
        <v>13367456.898452088</v>
      </c>
      <c r="G70" s="402">
        <v>13543384.77472</v>
      </c>
      <c r="H70" s="402">
        <v>14627549.89536</v>
      </c>
      <c r="I70" s="402">
        <v>16296320</v>
      </c>
      <c r="J70" s="402">
        <v>17911958</v>
      </c>
      <c r="K70" s="402">
        <v>14467475.03517</v>
      </c>
    </row>
    <row r="71" spans="1:11" ht="12.75">
      <c r="A71" s="399" t="s">
        <v>479</v>
      </c>
      <c r="B71" s="402">
        <v>1059665.7928002398</v>
      </c>
      <c r="C71" s="402">
        <v>1423706.9451710866</v>
      </c>
      <c r="D71" s="402">
        <v>1521519.8981679007</v>
      </c>
      <c r="E71" s="402">
        <v>1790986.4947222113</v>
      </c>
      <c r="F71" s="402">
        <v>1734978.9298764425</v>
      </c>
      <c r="G71" s="402">
        <v>1644525.1435400001</v>
      </c>
      <c r="H71" s="402">
        <v>2044499.3359999999</v>
      </c>
      <c r="I71" s="402">
        <v>2820409</v>
      </c>
      <c r="J71" s="402">
        <v>2966129</v>
      </c>
      <c r="K71" s="402">
        <v>2845203.0928199994</v>
      </c>
    </row>
    <row r="72" spans="1:11" ht="12.75">
      <c r="A72" s="399" t="s">
        <v>480</v>
      </c>
      <c r="B72" s="402">
        <v>7667101.5063055521</v>
      </c>
      <c r="C72" s="402">
        <v>7801763.2186738746</v>
      </c>
      <c r="D72" s="402">
        <v>9431368.2414579075</v>
      </c>
      <c r="E72" s="402">
        <v>11380129.476038987</v>
      </c>
      <c r="F72" s="402">
        <v>11202302.463171164</v>
      </c>
      <c r="G72" s="402">
        <v>12173083.610840002</v>
      </c>
      <c r="H72" s="402">
        <v>13035986.717759999</v>
      </c>
      <c r="I72" s="402">
        <v>15291868</v>
      </c>
      <c r="J72" s="402">
        <v>17669818</v>
      </c>
      <c r="K72" s="402">
        <v>12396000.60203</v>
      </c>
    </row>
    <row r="73" spans="1:11" ht="12.75">
      <c r="A73" s="399" t="s">
        <v>481</v>
      </c>
      <c r="B73" s="402">
        <v>418151.15014961758</v>
      </c>
      <c r="C73" s="402">
        <v>477062.15524675179</v>
      </c>
      <c r="D73" s="402">
        <v>114580.23345233868</v>
      </c>
      <c r="E73" s="402">
        <v>488981.38280839717</v>
      </c>
      <c r="F73" s="402">
        <v>589887.75891903555</v>
      </c>
      <c r="G73" s="402">
        <v>414056.74178000004</v>
      </c>
      <c r="H73" s="402">
        <v>465466.93167999998</v>
      </c>
      <c r="I73" s="402">
        <v>486813</v>
      </c>
      <c r="J73" s="402">
        <v>105507</v>
      </c>
      <c r="K73" s="402">
        <v>138864.02674999999</v>
      </c>
    </row>
    <row r="74" spans="1:11" ht="12.75">
      <c r="A74" s="399" t="s">
        <v>482</v>
      </c>
      <c r="B74" s="402">
        <v>1503559.6201049828</v>
      </c>
      <c r="C74" s="402">
        <v>1815498.6870035345</v>
      </c>
      <c r="D74" s="402">
        <v>1929867.6567431935</v>
      </c>
      <c r="E74" s="402">
        <v>2087314.4489031448</v>
      </c>
      <c r="F74" s="402">
        <v>2339768.8466951731</v>
      </c>
      <c r="G74" s="402">
        <v>3449171.4610600001</v>
      </c>
      <c r="H74" s="402">
        <v>3695676.7881599995</v>
      </c>
      <c r="I74" s="402">
        <v>5477205</v>
      </c>
      <c r="J74" s="402">
        <v>6487307</v>
      </c>
      <c r="K74" s="402">
        <v>5216197.18506</v>
      </c>
    </row>
    <row r="75" spans="1:11" ht="12.75">
      <c r="A75" s="399" t="s">
        <v>483</v>
      </c>
      <c r="B75" s="402">
        <v>3869806.3761030934</v>
      </c>
      <c r="C75" s="402">
        <v>5234421.1746665835</v>
      </c>
      <c r="D75" s="402">
        <v>5892959.7344155908</v>
      </c>
      <c r="E75" s="402">
        <v>5043318.7105122404</v>
      </c>
      <c r="F75" s="402">
        <v>7083829.589219776</v>
      </c>
      <c r="G75" s="402">
        <v>6106276.6426799996</v>
      </c>
      <c r="H75" s="402">
        <v>5141307.7097599991</v>
      </c>
      <c r="I75" s="402">
        <v>4226999</v>
      </c>
      <c r="J75" s="402">
        <v>5399259</v>
      </c>
      <c r="K75" s="402">
        <v>5800006.8012599992</v>
      </c>
    </row>
    <row r="76" spans="1:11" ht="12.75">
      <c r="A76" s="399" t="s">
        <v>484</v>
      </c>
      <c r="B76" s="402">
        <v>3960317.6947935098</v>
      </c>
      <c r="C76" s="402">
        <v>3923245.1533731665</v>
      </c>
      <c r="D76" s="402">
        <v>4310321.7462664228</v>
      </c>
      <c r="E76" s="402">
        <v>4398577.190780038</v>
      </c>
      <c r="F76" s="402">
        <v>5657187.9169113589</v>
      </c>
      <c r="G76" s="402">
        <v>6066630.1240999997</v>
      </c>
      <c r="H76" s="402">
        <v>6336432.3414399996</v>
      </c>
      <c r="I76" s="402">
        <v>7168905</v>
      </c>
      <c r="J76" s="402">
        <v>9040125</v>
      </c>
      <c r="K76" s="402">
        <v>4994907.6291100001</v>
      </c>
    </row>
    <row r="77" spans="1:11" ht="12.75">
      <c r="A77" s="399" t="s">
        <v>485</v>
      </c>
      <c r="B77" s="402">
        <v>5402052.7953502769</v>
      </c>
      <c r="C77" s="402">
        <v>5344138.6462381808</v>
      </c>
      <c r="D77" s="402">
        <v>5285281.432479511</v>
      </c>
      <c r="E77" s="402">
        <v>5159013.5264978996</v>
      </c>
      <c r="F77" s="402">
        <v>6323145.0950636603</v>
      </c>
      <c r="G77" s="402">
        <v>6287323.9515400007</v>
      </c>
      <c r="H77" s="402">
        <v>7264707.2099199994</v>
      </c>
      <c r="I77" s="402">
        <v>8552182</v>
      </c>
      <c r="J77" s="402">
        <v>7859622</v>
      </c>
      <c r="K77" s="402">
        <v>6802142.7131199995</v>
      </c>
    </row>
    <row r="78" spans="1:11" ht="12.75">
      <c r="A78" s="399" t="s">
        <v>486</v>
      </c>
      <c r="B78" s="402">
        <v>7046240.7818319406</v>
      </c>
      <c r="C78" s="402">
        <v>7291241.7582965214</v>
      </c>
      <c r="D78" s="402">
        <v>14325726.961119816</v>
      </c>
      <c r="E78" s="402">
        <v>13516184.16526149</v>
      </c>
      <c r="F78" s="402">
        <v>13686427.053516259</v>
      </c>
      <c r="G78" s="402">
        <v>10491345.324599998</v>
      </c>
      <c r="H78" s="402">
        <v>11003674.13136</v>
      </c>
      <c r="I78" s="402">
        <v>13574741</v>
      </c>
      <c r="J78" s="402">
        <v>15271857</v>
      </c>
      <c r="K78" s="402">
        <v>12432239.611200001</v>
      </c>
    </row>
    <row r="79" spans="1:11" ht="12.75">
      <c r="A79" s="399" t="s">
        <v>487</v>
      </c>
      <c r="B79" s="402">
        <v>1033820.424048265</v>
      </c>
      <c r="C79" s="402">
        <v>664529.97573027725</v>
      </c>
      <c r="D79" s="402">
        <v>927993.41310510365</v>
      </c>
      <c r="E79" s="402">
        <v>869382.4310984239</v>
      </c>
      <c r="F79" s="402">
        <v>949736.02802175866</v>
      </c>
      <c r="G79" s="402">
        <v>913443.64188000001</v>
      </c>
      <c r="H79" s="402">
        <v>2103074.92368</v>
      </c>
      <c r="I79" s="402">
        <v>1017700</v>
      </c>
      <c r="J79" s="402">
        <v>1363105</v>
      </c>
      <c r="K79" s="402">
        <v>781712.28036999993</v>
      </c>
    </row>
    <row r="80" spans="1:11" ht="12.75">
      <c r="A80" s="399" t="s">
        <v>488</v>
      </c>
      <c r="B80" s="402">
        <v>3146142.814792308</v>
      </c>
      <c r="C80" s="402">
        <v>3207876.5915867663</v>
      </c>
      <c r="D80" s="402">
        <v>4802513.511701487</v>
      </c>
      <c r="E80" s="402">
        <v>4102959.3104283637</v>
      </c>
      <c r="F80" s="402">
        <v>4833596.6362122968</v>
      </c>
      <c r="G80" s="402">
        <v>4411779.5142200002</v>
      </c>
      <c r="H80" s="402">
        <v>5212809.5318400003</v>
      </c>
      <c r="I80" s="402">
        <v>6004017</v>
      </c>
      <c r="J80" s="402">
        <v>6718109</v>
      </c>
      <c r="K80" s="402">
        <v>5414336.4087099992</v>
      </c>
    </row>
    <row r="81" spans="1:11" ht="12.75">
      <c r="A81" s="399" t="s">
        <v>489</v>
      </c>
      <c r="B81" s="402">
        <v>11310.414307878293</v>
      </c>
      <c r="C81" s="402">
        <v>12014.912377266814</v>
      </c>
      <c r="D81" s="402">
        <v>19463.666679419461</v>
      </c>
      <c r="E81" s="402">
        <v>19455.877442696172</v>
      </c>
      <c r="F81" s="402">
        <v>43553.030509609976</v>
      </c>
      <c r="G81" s="402">
        <v>55096.25740000001</v>
      </c>
      <c r="H81" s="402">
        <v>56406.394079999998</v>
      </c>
      <c r="I81" s="402">
        <v>56161</v>
      </c>
      <c r="J81" s="402">
        <v>68216</v>
      </c>
      <c r="K81" s="402">
        <v>84688.55</v>
      </c>
    </row>
    <row r="82" spans="1:11" ht="12.75">
      <c r="A82" s="399" t="s">
        <v>490</v>
      </c>
      <c r="B82" s="402">
        <v>28699.609274904571</v>
      </c>
      <c r="C82" s="402">
        <v>25915.892184152653</v>
      </c>
      <c r="D82" s="402">
        <v>46904.923492221176</v>
      </c>
      <c r="E82" s="402">
        <v>35251.343504267919</v>
      </c>
      <c r="F82" s="402">
        <v>74048.562939078285</v>
      </c>
      <c r="G82" s="402">
        <v>37294.849779999997</v>
      </c>
      <c r="H82" s="402">
        <v>40275</v>
      </c>
      <c r="I82" s="402">
        <v>41360</v>
      </c>
      <c r="J82" s="402">
        <v>20882</v>
      </c>
      <c r="K82" s="402">
        <v>11736.46761</v>
      </c>
    </row>
    <row r="83" spans="1:11" ht="12.75">
      <c r="A83" s="399"/>
      <c r="B83" s="402"/>
      <c r="C83" s="402"/>
      <c r="D83" s="402"/>
      <c r="E83" s="402"/>
      <c r="F83" s="402"/>
      <c r="G83" s="402"/>
      <c r="H83" s="402"/>
      <c r="I83" s="402"/>
      <c r="J83" s="402"/>
      <c r="K83" s="402"/>
    </row>
    <row r="84" spans="1:11" ht="12.75">
      <c r="A84" s="399"/>
      <c r="B84" s="402"/>
      <c r="C84" s="402"/>
      <c r="D84" s="402"/>
      <c r="E84" s="402"/>
      <c r="F84" s="402"/>
      <c r="G84" s="402"/>
      <c r="H84" s="402"/>
      <c r="I84" s="402"/>
      <c r="J84" s="402"/>
      <c r="K84" s="402"/>
    </row>
    <row r="85" spans="1:11" ht="12.75">
      <c r="A85" s="407" t="s">
        <v>500</v>
      </c>
      <c r="B85" s="523"/>
      <c r="C85" s="523"/>
      <c r="D85" s="523"/>
      <c r="E85" s="523"/>
      <c r="F85" s="523"/>
      <c r="G85" s="523"/>
      <c r="H85" s="523"/>
      <c r="I85" s="523"/>
      <c r="J85" s="523"/>
      <c r="K85" s="523"/>
    </row>
    <row r="86" spans="1:11" ht="12.75">
      <c r="A86" s="408" t="s">
        <v>495</v>
      </c>
      <c r="B86" s="404"/>
      <c r="C86" s="404"/>
      <c r="D86" s="404"/>
      <c r="E86" s="404"/>
      <c r="F86" s="404"/>
      <c r="G86" s="404"/>
      <c r="H86" s="404"/>
      <c r="I86" s="404"/>
      <c r="J86" s="404"/>
      <c r="K86" s="404"/>
    </row>
    <row r="87" spans="1:11" ht="12.75">
      <c r="A87" s="409" t="s">
        <v>501</v>
      </c>
      <c r="B87" s="524"/>
      <c r="C87" s="524"/>
      <c r="D87" s="524"/>
      <c r="E87" s="524"/>
      <c r="F87" s="524"/>
      <c r="G87" s="524"/>
      <c r="H87" s="524"/>
      <c r="I87" s="524"/>
      <c r="J87" s="524"/>
      <c r="K87" s="524"/>
    </row>
  </sheetData>
  <mergeCells count="1">
    <mergeCell ref="A2:K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3"/>
  <sheetViews>
    <sheetView workbookViewId="0">
      <selection activeCell="M39" sqref="M39"/>
    </sheetView>
  </sheetViews>
  <sheetFormatPr baseColWidth="10" defaultColWidth="11.42578125" defaultRowHeight="12.75"/>
  <cols>
    <col min="1" max="1" width="11.42578125" style="381"/>
    <col min="2" max="14" width="10.5703125" style="380" customWidth="1"/>
    <col min="15" max="16384" width="11.42578125" style="381"/>
  </cols>
  <sheetData>
    <row r="1" spans="1:14">
      <c r="A1" s="272" t="s">
        <v>503</v>
      </c>
    </row>
    <row r="2" spans="1:14" ht="15.75">
      <c r="A2" s="392" t="s">
        <v>504</v>
      </c>
    </row>
    <row r="3" spans="1:14" ht="15.75">
      <c r="A3" s="392"/>
    </row>
    <row r="4" spans="1:14" ht="15.75">
      <c r="A4" s="392" t="s">
        <v>502</v>
      </c>
    </row>
    <row r="5" spans="1:14" ht="13.5" thickBot="1">
      <c r="A5" s="315" t="s">
        <v>347</v>
      </c>
      <c r="B5" s="371" t="s">
        <v>118</v>
      </c>
      <c r="C5" s="371" t="s">
        <v>119</v>
      </c>
      <c r="D5" s="371" t="s">
        <v>125</v>
      </c>
      <c r="E5" s="371" t="s">
        <v>128</v>
      </c>
      <c r="F5" s="371" t="s">
        <v>129</v>
      </c>
      <c r="G5" s="371" t="s">
        <v>154</v>
      </c>
      <c r="H5" s="371" t="s">
        <v>155</v>
      </c>
      <c r="I5" s="371" t="s">
        <v>157</v>
      </c>
      <c r="J5" s="371" t="s">
        <v>158</v>
      </c>
      <c r="K5" s="371" t="s">
        <v>159</v>
      </c>
      <c r="L5" s="371" t="s">
        <v>160</v>
      </c>
      <c r="M5" s="371" t="s">
        <v>161</v>
      </c>
      <c r="N5" s="371" t="s">
        <v>56</v>
      </c>
    </row>
    <row r="6" spans="1:14" ht="13.5" thickBot="1">
      <c r="A6" s="382" t="s">
        <v>505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</row>
    <row r="7" spans="1:14">
      <c r="A7" s="385">
        <v>2008</v>
      </c>
      <c r="B7" s="386">
        <v>709</v>
      </c>
      <c r="C7" s="386">
        <v>1674</v>
      </c>
      <c r="D7" s="386">
        <v>642</v>
      </c>
      <c r="E7" s="386">
        <v>807</v>
      </c>
      <c r="F7" s="386">
        <v>1007</v>
      </c>
      <c r="G7" s="386">
        <v>649</v>
      </c>
      <c r="H7" s="386">
        <v>856</v>
      </c>
      <c r="I7" s="386">
        <v>1094</v>
      </c>
      <c r="J7" s="386">
        <v>812</v>
      </c>
      <c r="K7" s="386">
        <v>686</v>
      </c>
      <c r="L7" s="386">
        <v>511</v>
      </c>
      <c r="M7" s="386">
        <v>346</v>
      </c>
      <c r="N7" s="386">
        <v>9793</v>
      </c>
    </row>
    <row r="8" spans="1:14">
      <c r="A8" s="385">
        <v>2009</v>
      </c>
      <c r="B8" s="386">
        <v>353</v>
      </c>
      <c r="C8" s="386">
        <v>717</v>
      </c>
      <c r="D8" s="386">
        <v>601</v>
      </c>
      <c r="E8" s="386">
        <v>338</v>
      </c>
      <c r="F8" s="386">
        <v>507</v>
      </c>
      <c r="G8" s="386">
        <v>281</v>
      </c>
      <c r="H8" s="386">
        <v>304</v>
      </c>
      <c r="I8" s="386">
        <v>586</v>
      </c>
      <c r="J8" s="386">
        <v>415</v>
      </c>
      <c r="K8" s="386">
        <v>439</v>
      </c>
      <c r="L8" s="386">
        <v>404</v>
      </c>
      <c r="M8" s="386">
        <v>290</v>
      </c>
      <c r="N8" s="386">
        <v>5235</v>
      </c>
    </row>
    <row r="9" spans="1:14">
      <c r="A9" s="385">
        <v>2010</v>
      </c>
      <c r="B9" s="386">
        <v>514</v>
      </c>
      <c r="C9" s="386">
        <v>1556</v>
      </c>
      <c r="D9" s="386">
        <v>512</v>
      </c>
      <c r="E9" s="386">
        <v>467</v>
      </c>
      <c r="F9" s="386">
        <v>697</v>
      </c>
      <c r="G9" s="386">
        <v>476</v>
      </c>
      <c r="H9" s="386">
        <v>686</v>
      </c>
      <c r="I9" s="386">
        <v>686</v>
      </c>
      <c r="J9" s="386">
        <v>526</v>
      </c>
      <c r="K9" s="386">
        <v>859</v>
      </c>
      <c r="L9" s="386">
        <v>949</v>
      </c>
      <c r="M9" s="386">
        <v>1710</v>
      </c>
      <c r="N9" s="386">
        <v>9638</v>
      </c>
    </row>
    <row r="10" spans="1:14">
      <c r="A10" s="385">
        <v>2011</v>
      </c>
      <c r="B10" s="386">
        <v>1388</v>
      </c>
      <c r="C10" s="386">
        <v>1930</v>
      </c>
      <c r="D10" s="386">
        <v>961</v>
      </c>
      <c r="E10" s="386">
        <v>782</v>
      </c>
      <c r="F10" s="386">
        <v>898</v>
      </c>
      <c r="G10" s="386">
        <v>494</v>
      </c>
      <c r="H10" s="386">
        <v>545</v>
      </c>
      <c r="I10" s="386">
        <v>600</v>
      </c>
      <c r="J10" s="386">
        <v>691</v>
      </c>
      <c r="K10" s="386">
        <v>451</v>
      </c>
      <c r="L10" s="386">
        <v>739</v>
      </c>
      <c r="M10" s="386">
        <v>463</v>
      </c>
      <c r="N10" s="386">
        <v>9942</v>
      </c>
    </row>
    <row r="11" spans="1:14">
      <c r="A11" s="385">
        <v>2012</v>
      </c>
      <c r="B11" s="386">
        <v>1391</v>
      </c>
      <c r="C11" s="386">
        <v>462</v>
      </c>
      <c r="D11" s="386">
        <v>474</v>
      </c>
      <c r="E11" s="386">
        <v>345</v>
      </c>
      <c r="F11" s="386">
        <v>1279</v>
      </c>
      <c r="G11" s="386">
        <v>523</v>
      </c>
      <c r="H11" s="386">
        <v>450</v>
      </c>
      <c r="I11" s="386">
        <v>611</v>
      </c>
      <c r="J11" s="386">
        <v>384</v>
      </c>
      <c r="K11" s="386">
        <v>371</v>
      </c>
      <c r="L11" s="386">
        <v>739</v>
      </c>
      <c r="M11" s="386">
        <v>218</v>
      </c>
      <c r="N11" s="386">
        <v>7247</v>
      </c>
    </row>
    <row r="12" spans="1:14">
      <c r="A12" s="385">
        <v>2013</v>
      </c>
      <c r="B12" s="386">
        <v>1121</v>
      </c>
      <c r="C12" s="386">
        <v>319</v>
      </c>
      <c r="D12" s="386">
        <v>318</v>
      </c>
      <c r="E12" s="386">
        <v>418</v>
      </c>
      <c r="F12" s="386">
        <v>1035</v>
      </c>
      <c r="G12" s="386">
        <v>376</v>
      </c>
      <c r="H12" s="386">
        <v>360</v>
      </c>
      <c r="I12" s="386">
        <v>451</v>
      </c>
      <c r="J12" s="386">
        <v>310</v>
      </c>
      <c r="K12" s="386">
        <v>271</v>
      </c>
      <c r="L12" s="386">
        <v>650</v>
      </c>
      <c r="M12" s="386">
        <v>168</v>
      </c>
      <c r="N12" s="386">
        <v>5797</v>
      </c>
    </row>
    <row r="13" spans="1:14">
      <c r="A13" s="385">
        <v>2014</v>
      </c>
      <c r="B13" s="386">
        <v>2039</v>
      </c>
      <c r="C13" s="386">
        <v>358</v>
      </c>
      <c r="D13" s="386">
        <v>236</v>
      </c>
      <c r="E13" s="386">
        <v>250</v>
      </c>
      <c r="F13" s="386">
        <v>670</v>
      </c>
      <c r="G13" s="386">
        <v>477</v>
      </c>
      <c r="H13" s="386">
        <v>206</v>
      </c>
      <c r="I13" s="386">
        <v>389</v>
      </c>
      <c r="J13" s="386">
        <v>403</v>
      </c>
      <c r="K13" s="386">
        <v>288</v>
      </c>
      <c r="L13" s="386">
        <v>402</v>
      </c>
      <c r="M13" s="386">
        <v>372</v>
      </c>
      <c r="N13" s="386">
        <v>6090</v>
      </c>
    </row>
    <row r="14" spans="1:14">
      <c r="A14" s="385">
        <v>2015</v>
      </c>
      <c r="B14" s="386">
        <v>2176</v>
      </c>
      <c r="C14" s="386">
        <v>325</v>
      </c>
      <c r="D14" s="386">
        <v>232</v>
      </c>
      <c r="E14" s="386">
        <v>246</v>
      </c>
      <c r="F14" s="386">
        <v>771</v>
      </c>
      <c r="G14" s="386">
        <v>353</v>
      </c>
      <c r="H14" s="386">
        <v>214</v>
      </c>
      <c r="I14" s="386">
        <v>571</v>
      </c>
      <c r="J14" s="386">
        <v>192</v>
      </c>
      <c r="K14" s="386">
        <v>184</v>
      </c>
      <c r="L14" s="386">
        <v>392</v>
      </c>
      <c r="M14" s="386">
        <v>140</v>
      </c>
      <c r="N14" s="386">
        <v>5796</v>
      </c>
    </row>
    <row r="15" spans="1:14">
      <c r="A15" s="385">
        <v>2016</v>
      </c>
      <c r="B15" s="386">
        <v>1917</v>
      </c>
      <c r="C15" s="386">
        <v>223</v>
      </c>
      <c r="D15" s="386">
        <v>205</v>
      </c>
      <c r="E15" s="386">
        <v>271</v>
      </c>
      <c r="F15" s="387">
        <v>0</v>
      </c>
      <c r="G15" s="387">
        <v>0</v>
      </c>
      <c r="H15" s="386">
        <v>879</v>
      </c>
      <c r="I15" s="386">
        <v>292</v>
      </c>
      <c r="J15" s="386">
        <v>330</v>
      </c>
      <c r="K15" s="386">
        <v>307</v>
      </c>
      <c r="L15" s="386">
        <v>582</v>
      </c>
      <c r="M15" s="386">
        <v>300</v>
      </c>
      <c r="N15" s="386">
        <v>5306</v>
      </c>
    </row>
    <row r="16" spans="1:14" ht="13.5" thickBot="1">
      <c r="A16" s="385">
        <v>2017</v>
      </c>
      <c r="B16" s="386">
        <v>2287</v>
      </c>
      <c r="C16" s="386">
        <v>70</v>
      </c>
      <c r="D16" s="386">
        <v>83</v>
      </c>
      <c r="E16" s="386">
        <v>55</v>
      </c>
      <c r="F16" s="386">
        <v>130</v>
      </c>
      <c r="G16" s="386">
        <v>34</v>
      </c>
      <c r="H16" s="386">
        <v>53</v>
      </c>
      <c r="I16" s="386">
        <v>98</v>
      </c>
      <c r="J16" s="386">
        <v>62</v>
      </c>
      <c r="K16" s="386">
        <v>1661</v>
      </c>
      <c r="L16" s="386">
        <v>895</v>
      </c>
      <c r="M16" s="386" t="s">
        <v>308</v>
      </c>
      <c r="N16" s="386">
        <v>5428</v>
      </c>
    </row>
    <row r="17" spans="1:14" ht="13.5" thickBot="1">
      <c r="A17" s="388" t="s">
        <v>506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90"/>
    </row>
    <row r="18" spans="1:14">
      <c r="A18" s="385">
        <v>2008</v>
      </c>
      <c r="B18" s="386">
        <v>2</v>
      </c>
      <c r="C18" s="386">
        <v>182</v>
      </c>
      <c r="D18" s="386">
        <v>355</v>
      </c>
      <c r="E18" s="386">
        <v>252</v>
      </c>
      <c r="F18" s="386">
        <v>746</v>
      </c>
      <c r="G18" s="386">
        <v>431</v>
      </c>
      <c r="H18" s="386">
        <v>128</v>
      </c>
      <c r="I18" s="386">
        <v>580</v>
      </c>
      <c r="J18" s="386">
        <v>700</v>
      </c>
      <c r="K18" s="386">
        <v>829</v>
      </c>
      <c r="L18" s="386">
        <v>510</v>
      </c>
      <c r="M18" s="386">
        <v>748</v>
      </c>
      <c r="N18" s="386">
        <v>5463</v>
      </c>
    </row>
    <row r="19" spans="1:14">
      <c r="A19" s="385">
        <v>2009</v>
      </c>
      <c r="B19" s="386">
        <v>137</v>
      </c>
      <c r="C19" s="386">
        <v>418</v>
      </c>
      <c r="D19" s="386">
        <v>429</v>
      </c>
      <c r="E19" s="386">
        <v>93</v>
      </c>
      <c r="F19" s="386">
        <v>208</v>
      </c>
      <c r="G19" s="386">
        <v>423</v>
      </c>
      <c r="H19" s="386">
        <v>487</v>
      </c>
      <c r="I19" s="386">
        <v>121</v>
      </c>
      <c r="J19" s="386">
        <v>281</v>
      </c>
      <c r="K19" s="386">
        <v>332</v>
      </c>
      <c r="L19" s="386">
        <v>443</v>
      </c>
      <c r="M19" s="386">
        <v>490</v>
      </c>
      <c r="N19" s="386">
        <v>3862</v>
      </c>
    </row>
    <row r="20" spans="1:14">
      <c r="A20" s="385">
        <v>2010</v>
      </c>
      <c r="B20" s="386">
        <v>215</v>
      </c>
      <c r="C20" s="386">
        <v>261</v>
      </c>
      <c r="D20" s="386">
        <v>195</v>
      </c>
      <c r="E20" s="386">
        <v>236</v>
      </c>
      <c r="F20" s="386">
        <v>251</v>
      </c>
      <c r="G20" s="386">
        <v>244</v>
      </c>
      <c r="H20" s="386">
        <v>352</v>
      </c>
      <c r="I20" s="386">
        <v>216</v>
      </c>
      <c r="J20" s="386">
        <v>450</v>
      </c>
      <c r="K20" s="386">
        <v>301</v>
      </c>
      <c r="L20" s="386">
        <v>582</v>
      </c>
      <c r="M20" s="386">
        <v>688</v>
      </c>
      <c r="N20" s="386">
        <v>3991</v>
      </c>
    </row>
    <row r="21" spans="1:14">
      <c r="A21" s="385">
        <v>2011</v>
      </c>
      <c r="B21" s="386">
        <v>242</v>
      </c>
      <c r="C21" s="386">
        <v>292</v>
      </c>
      <c r="D21" s="386">
        <v>623</v>
      </c>
      <c r="E21" s="386">
        <v>481</v>
      </c>
      <c r="F21" s="386">
        <v>550</v>
      </c>
      <c r="G21" s="386">
        <v>332</v>
      </c>
      <c r="H21" s="386">
        <v>491</v>
      </c>
      <c r="I21" s="386">
        <v>455</v>
      </c>
      <c r="J21" s="386">
        <v>300</v>
      </c>
      <c r="K21" s="386">
        <v>179</v>
      </c>
      <c r="L21" s="386">
        <v>135</v>
      </c>
      <c r="M21" s="386">
        <v>175</v>
      </c>
      <c r="N21" s="386">
        <v>4255</v>
      </c>
    </row>
    <row r="22" spans="1:14">
      <c r="A22" s="385">
        <v>2012</v>
      </c>
      <c r="B22" s="387">
        <v>0</v>
      </c>
      <c r="C22" s="387">
        <v>0</v>
      </c>
      <c r="D22" s="387">
        <v>507</v>
      </c>
      <c r="E22" s="387">
        <v>1002</v>
      </c>
      <c r="F22" s="387">
        <v>517</v>
      </c>
      <c r="G22" s="387">
        <v>318</v>
      </c>
      <c r="H22" s="387">
        <v>347</v>
      </c>
      <c r="I22" s="387">
        <v>346</v>
      </c>
      <c r="J22" s="387">
        <v>196</v>
      </c>
      <c r="K22" s="387">
        <v>444</v>
      </c>
      <c r="L22" s="387">
        <v>336</v>
      </c>
      <c r="M22" s="387">
        <v>363</v>
      </c>
      <c r="N22" s="386">
        <v>4376</v>
      </c>
    </row>
    <row r="23" spans="1:14">
      <c r="A23" s="385">
        <v>2013</v>
      </c>
      <c r="B23" s="387">
        <v>125</v>
      </c>
      <c r="C23" s="387">
        <v>331</v>
      </c>
      <c r="D23" s="387">
        <v>330</v>
      </c>
      <c r="E23" s="387">
        <v>339</v>
      </c>
      <c r="F23" s="387">
        <v>326</v>
      </c>
      <c r="G23" s="387">
        <v>223</v>
      </c>
      <c r="H23" s="387">
        <v>420</v>
      </c>
      <c r="I23" s="387">
        <v>266</v>
      </c>
      <c r="J23" s="387">
        <v>390</v>
      </c>
      <c r="K23" s="387">
        <v>304</v>
      </c>
      <c r="L23" s="387">
        <v>317</v>
      </c>
      <c r="M23" s="387">
        <v>351</v>
      </c>
      <c r="N23" s="386">
        <v>3722</v>
      </c>
    </row>
    <row r="24" spans="1:14">
      <c r="A24" s="385">
        <v>2014</v>
      </c>
      <c r="B24" s="387">
        <v>214</v>
      </c>
      <c r="C24" s="387">
        <v>284</v>
      </c>
      <c r="D24" s="387">
        <v>249</v>
      </c>
      <c r="E24" s="387">
        <v>237</v>
      </c>
      <c r="F24" s="387">
        <v>357</v>
      </c>
      <c r="G24" s="387">
        <v>275</v>
      </c>
      <c r="H24" s="387">
        <v>278</v>
      </c>
      <c r="I24" s="387">
        <v>88</v>
      </c>
      <c r="J24" s="387">
        <v>244</v>
      </c>
      <c r="K24" s="387">
        <v>245</v>
      </c>
      <c r="L24" s="387">
        <v>145</v>
      </c>
      <c r="M24" s="387">
        <v>342</v>
      </c>
      <c r="N24" s="386">
        <v>2958</v>
      </c>
    </row>
    <row r="25" spans="1:14">
      <c r="A25" s="385">
        <v>2015</v>
      </c>
      <c r="B25" s="387">
        <v>225</v>
      </c>
      <c r="C25" s="387">
        <v>112</v>
      </c>
      <c r="D25" s="387">
        <v>155</v>
      </c>
      <c r="E25" s="387">
        <v>388</v>
      </c>
      <c r="F25" s="387">
        <v>364</v>
      </c>
      <c r="G25" s="387">
        <v>208</v>
      </c>
      <c r="H25" s="387">
        <v>393</v>
      </c>
      <c r="I25" s="387">
        <v>166</v>
      </c>
      <c r="J25" s="387">
        <v>476</v>
      </c>
      <c r="K25" s="387">
        <v>0</v>
      </c>
      <c r="L25" s="387">
        <v>0</v>
      </c>
      <c r="M25" s="387">
        <v>0</v>
      </c>
      <c r="N25" s="386">
        <v>2487</v>
      </c>
    </row>
    <row r="26" spans="1:14">
      <c r="A26" s="385">
        <v>2016</v>
      </c>
      <c r="B26" s="387">
        <v>0</v>
      </c>
      <c r="C26" s="387">
        <v>0</v>
      </c>
      <c r="D26" s="387">
        <v>0</v>
      </c>
      <c r="E26" s="387">
        <v>74</v>
      </c>
      <c r="F26" s="387">
        <v>0</v>
      </c>
      <c r="G26" s="387">
        <v>0</v>
      </c>
      <c r="H26" s="387">
        <v>0</v>
      </c>
      <c r="I26" s="387">
        <v>0</v>
      </c>
      <c r="J26" s="387">
        <v>0</v>
      </c>
      <c r="K26" s="387">
        <v>908</v>
      </c>
      <c r="L26" s="387">
        <v>179</v>
      </c>
      <c r="M26" s="387">
        <v>285</v>
      </c>
      <c r="N26" s="386">
        <v>1446</v>
      </c>
    </row>
    <row r="27" spans="1:14" ht="13.5" thickBot="1">
      <c r="A27" s="385">
        <v>2017</v>
      </c>
      <c r="B27" s="387">
        <v>0</v>
      </c>
      <c r="C27" s="386">
        <v>61</v>
      </c>
      <c r="D27" s="386">
        <v>247</v>
      </c>
      <c r="E27" s="386">
        <v>81</v>
      </c>
      <c r="F27" s="386">
        <v>110</v>
      </c>
      <c r="G27" s="386">
        <v>213</v>
      </c>
      <c r="H27" s="386">
        <v>108</v>
      </c>
      <c r="I27" s="386">
        <v>148</v>
      </c>
      <c r="J27" s="386">
        <v>325</v>
      </c>
      <c r="K27" s="386">
        <v>217</v>
      </c>
      <c r="L27" s="386">
        <v>130</v>
      </c>
      <c r="M27" s="386" t="s">
        <v>308</v>
      </c>
      <c r="N27" s="386">
        <v>1640</v>
      </c>
    </row>
    <row r="28" spans="1:14" ht="13.5" thickBot="1">
      <c r="A28" s="388" t="s">
        <v>507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90"/>
    </row>
    <row r="29" spans="1:14">
      <c r="A29" s="385">
        <v>2008</v>
      </c>
      <c r="B29" s="386">
        <v>800</v>
      </c>
      <c r="C29" s="386">
        <v>92518</v>
      </c>
      <c r="D29" s="386">
        <v>192433</v>
      </c>
      <c r="E29" s="386">
        <v>141524</v>
      </c>
      <c r="F29" s="386">
        <v>400303</v>
      </c>
      <c r="G29" s="386">
        <v>229588</v>
      </c>
      <c r="H29" s="386">
        <v>70032</v>
      </c>
      <c r="I29" s="386">
        <v>304691</v>
      </c>
      <c r="J29" s="386">
        <v>431052</v>
      </c>
      <c r="K29" s="386">
        <v>498837</v>
      </c>
      <c r="L29" s="386">
        <v>298851</v>
      </c>
      <c r="M29" s="386">
        <v>480402</v>
      </c>
      <c r="N29" s="386">
        <v>3141031</v>
      </c>
    </row>
    <row r="30" spans="1:14">
      <c r="A30" s="385">
        <v>2009</v>
      </c>
      <c r="B30" s="386">
        <v>79054</v>
      </c>
      <c r="C30" s="386">
        <v>233271</v>
      </c>
      <c r="D30" s="386">
        <v>245697</v>
      </c>
      <c r="E30" s="386">
        <v>49862</v>
      </c>
      <c r="F30" s="386">
        <v>128089</v>
      </c>
      <c r="G30" s="386">
        <v>262520</v>
      </c>
      <c r="H30" s="386">
        <v>287412</v>
      </c>
      <c r="I30" s="386">
        <v>58346</v>
      </c>
      <c r="J30" s="386">
        <v>184683</v>
      </c>
      <c r="K30" s="386">
        <v>187909</v>
      </c>
      <c r="L30" s="386">
        <v>239235</v>
      </c>
      <c r="M30" s="386">
        <v>252290</v>
      </c>
      <c r="N30" s="386">
        <v>2208368</v>
      </c>
    </row>
    <row r="31" spans="1:14">
      <c r="A31" s="385">
        <v>2010</v>
      </c>
      <c r="B31" s="386">
        <v>105549</v>
      </c>
      <c r="C31" s="386">
        <v>186481</v>
      </c>
      <c r="D31" s="386">
        <v>113138</v>
      </c>
      <c r="E31" s="386">
        <v>126981</v>
      </c>
      <c r="F31" s="386">
        <v>144408</v>
      </c>
      <c r="G31" s="386">
        <v>153551</v>
      </c>
      <c r="H31" s="386">
        <v>236173</v>
      </c>
      <c r="I31" s="386">
        <v>117965</v>
      </c>
      <c r="J31" s="386">
        <v>274273</v>
      </c>
      <c r="K31" s="386">
        <v>201597</v>
      </c>
      <c r="L31" s="386">
        <v>391211</v>
      </c>
      <c r="M31" s="386">
        <v>445154</v>
      </c>
      <c r="N31" s="386">
        <v>2496481</v>
      </c>
    </row>
    <row r="32" spans="1:14">
      <c r="A32" s="385">
        <v>2011</v>
      </c>
      <c r="B32" s="387">
        <v>161710</v>
      </c>
      <c r="C32" s="387">
        <v>170715</v>
      </c>
      <c r="D32" s="387">
        <v>432702</v>
      </c>
      <c r="E32" s="387">
        <v>390251</v>
      </c>
      <c r="F32" s="387">
        <v>437382</v>
      </c>
      <c r="G32" s="387">
        <v>220084</v>
      </c>
      <c r="H32" s="387">
        <v>342824</v>
      </c>
      <c r="I32" s="387">
        <v>299026</v>
      </c>
      <c r="J32" s="386">
        <v>171908</v>
      </c>
      <c r="K32" s="386">
        <v>171167</v>
      </c>
      <c r="L32" s="386">
        <v>101514</v>
      </c>
      <c r="M32" s="386">
        <v>113158</v>
      </c>
      <c r="N32" s="386">
        <v>3012441</v>
      </c>
    </row>
    <row r="33" spans="1:14">
      <c r="A33" s="385">
        <v>2012</v>
      </c>
      <c r="B33" s="387">
        <v>0</v>
      </c>
      <c r="C33" s="387">
        <v>0</v>
      </c>
      <c r="D33" s="387">
        <v>344770</v>
      </c>
      <c r="E33" s="387">
        <v>600417</v>
      </c>
      <c r="F33" s="387">
        <v>306692</v>
      </c>
      <c r="G33" s="387">
        <v>200734</v>
      </c>
      <c r="H33" s="387">
        <v>230042</v>
      </c>
      <c r="I33" s="387">
        <v>200873</v>
      </c>
      <c r="J33" s="386">
        <v>133315</v>
      </c>
      <c r="K33" s="386">
        <v>287218</v>
      </c>
      <c r="L33" s="386">
        <v>214813</v>
      </c>
      <c r="M33" s="386">
        <v>220432</v>
      </c>
      <c r="N33" s="386">
        <v>2739306</v>
      </c>
    </row>
    <row r="34" spans="1:14">
      <c r="A34" s="385">
        <v>2013</v>
      </c>
      <c r="B34" s="387">
        <v>58586</v>
      </c>
      <c r="C34" s="387">
        <v>147664</v>
      </c>
      <c r="D34" s="387">
        <v>152719</v>
      </c>
      <c r="E34" s="387">
        <v>169137</v>
      </c>
      <c r="F34" s="387">
        <v>158259</v>
      </c>
      <c r="G34" s="387">
        <v>117696</v>
      </c>
      <c r="H34" s="387">
        <v>226659</v>
      </c>
      <c r="I34" s="391">
        <v>141609</v>
      </c>
      <c r="J34" s="391">
        <v>204049</v>
      </c>
      <c r="K34" s="391">
        <v>160318</v>
      </c>
      <c r="L34" s="391">
        <v>150143</v>
      </c>
      <c r="M34" s="391">
        <v>173860</v>
      </c>
      <c r="N34" s="386">
        <v>1860699</v>
      </c>
    </row>
    <row r="35" spans="1:14">
      <c r="A35" s="385">
        <v>2014</v>
      </c>
      <c r="B35" s="387">
        <v>96936</v>
      </c>
      <c r="C35" s="387">
        <v>133326</v>
      </c>
      <c r="D35" s="387">
        <v>129647</v>
      </c>
      <c r="E35" s="387">
        <v>139241</v>
      </c>
      <c r="F35" s="387">
        <v>190666</v>
      </c>
      <c r="G35" s="387">
        <v>126401</v>
      </c>
      <c r="H35" s="387">
        <v>133390</v>
      </c>
      <c r="I35" s="391">
        <v>41694</v>
      </c>
      <c r="J35" s="391">
        <v>127290</v>
      </c>
      <c r="K35" s="391">
        <v>127743</v>
      </c>
      <c r="L35" s="391">
        <v>68142</v>
      </c>
      <c r="M35" s="391">
        <v>180040</v>
      </c>
      <c r="N35" s="386">
        <v>1494516</v>
      </c>
    </row>
    <row r="36" spans="1:14">
      <c r="A36" s="385">
        <v>2015</v>
      </c>
      <c r="B36" s="387">
        <v>110934</v>
      </c>
      <c r="C36" s="387">
        <v>53376</v>
      </c>
      <c r="D36" s="387">
        <v>106585</v>
      </c>
      <c r="E36" s="387">
        <v>228911</v>
      </c>
      <c r="F36" s="387">
        <v>208849</v>
      </c>
      <c r="G36" s="387">
        <v>117497</v>
      </c>
      <c r="H36" s="387">
        <v>210342</v>
      </c>
      <c r="I36" s="391">
        <v>97422</v>
      </c>
      <c r="J36" s="391">
        <v>254018</v>
      </c>
      <c r="K36" s="391">
        <v>0</v>
      </c>
      <c r="L36" s="391">
        <v>0</v>
      </c>
      <c r="M36" s="391">
        <v>0</v>
      </c>
      <c r="N36" s="386">
        <v>1387934</v>
      </c>
    </row>
    <row r="37" spans="1:14">
      <c r="A37" s="385">
        <v>2016</v>
      </c>
      <c r="B37" s="387">
        <v>0</v>
      </c>
      <c r="C37" s="387">
        <v>0</v>
      </c>
      <c r="D37" s="387">
        <v>0</v>
      </c>
      <c r="E37" s="387">
        <v>35313</v>
      </c>
      <c r="F37" s="387">
        <v>0</v>
      </c>
      <c r="G37" s="387">
        <v>0</v>
      </c>
      <c r="H37" s="387">
        <v>0</v>
      </c>
      <c r="I37" s="391">
        <v>0</v>
      </c>
      <c r="J37" s="391">
        <v>0</v>
      </c>
      <c r="K37" s="391">
        <v>427494</v>
      </c>
      <c r="L37" s="391">
        <v>84556</v>
      </c>
      <c r="M37" s="391">
        <v>138372</v>
      </c>
      <c r="N37" s="386">
        <v>685735</v>
      </c>
    </row>
    <row r="38" spans="1:14">
      <c r="A38" s="385">
        <v>2017</v>
      </c>
      <c r="B38" s="387">
        <v>0</v>
      </c>
      <c r="C38" s="387">
        <v>32698.641500000002</v>
      </c>
      <c r="D38" s="387">
        <v>119340.73790000001</v>
      </c>
      <c r="E38" s="387">
        <v>39631.7071</v>
      </c>
      <c r="F38" s="387">
        <v>52596.714699999997</v>
      </c>
      <c r="G38" s="387">
        <v>103010.8129</v>
      </c>
      <c r="H38" s="387">
        <v>58147.238799999999</v>
      </c>
      <c r="I38" s="387">
        <v>71464.963300000003</v>
      </c>
      <c r="J38" s="386">
        <v>169386.33189999999</v>
      </c>
      <c r="K38" s="386">
        <v>116648.8702</v>
      </c>
      <c r="L38" s="386">
        <v>66266.067599999995</v>
      </c>
      <c r="M38" s="386" t="s">
        <v>308</v>
      </c>
      <c r="N38" s="386">
        <v>829192.08589999995</v>
      </c>
    </row>
    <row r="42" spans="1:14">
      <c r="A42" s="393" t="s">
        <v>544</v>
      </c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</row>
    <row r="43" spans="1:14">
      <c r="A43" s="395" t="s">
        <v>545</v>
      </c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55"/>
  <sheetViews>
    <sheetView workbookViewId="0">
      <selection activeCell="A5" sqref="A5:D13"/>
    </sheetView>
  </sheetViews>
  <sheetFormatPr baseColWidth="10" defaultColWidth="11.5703125" defaultRowHeight="12.75"/>
  <cols>
    <col min="1" max="1" width="14.85546875" style="314" customWidth="1"/>
    <col min="2" max="2" width="44.85546875" style="246" customWidth="1"/>
    <col min="3" max="3" width="20.5703125" style="258" customWidth="1"/>
    <col min="4" max="4" width="15.7109375" style="258" customWidth="1"/>
    <col min="5" max="5" width="15.7109375" style="246" customWidth="1"/>
    <col min="6" max="6" width="25" style="246" customWidth="1"/>
    <col min="7" max="16384" width="11.5703125" style="246"/>
  </cols>
  <sheetData>
    <row r="2" spans="1:4" ht="15.75">
      <c r="A2" s="143" t="s">
        <v>614</v>
      </c>
    </row>
    <row r="3" spans="1:4">
      <c r="A3" s="316" t="s">
        <v>508</v>
      </c>
      <c r="B3" s="362" t="s">
        <v>509</v>
      </c>
      <c r="C3" s="363" t="s">
        <v>562</v>
      </c>
      <c r="D3" s="363" t="s">
        <v>510</v>
      </c>
    </row>
    <row r="5" spans="1:4">
      <c r="A5" s="376">
        <v>661</v>
      </c>
      <c r="B5" s="364" t="s">
        <v>428</v>
      </c>
      <c r="C5" s="266">
        <v>1352498.6987999994</v>
      </c>
      <c r="D5" s="365">
        <f t="shared" ref="D5:D12" si="0">C5/$F$19</f>
        <v>1.0523516045090019E-2</v>
      </c>
    </row>
    <row r="6" spans="1:4">
      <c r="A6" s="376">
        <v>306</v>
      </c>
      <c r="B6" s="364" t="s">
        <v>427</v>
      </c>
      <c r="C6" s="266">
        <v>310029.39649999992</v>
      </c>
      <c r="D6" s="365">
        <f t="shared" si="0"/>
        <v>2.4122753917708429E-3</v>
      </c>
    </row>
    <row r="7" spans="1:4">
      <c r="A7" s="314">
        <v>142</v>
      </c>
      <c r="B7" s="246" t="s">
        <v>511</v>
      </c>
      <c r="C7" s="258">
        <v>63609.750500000009</v>
      </c>
      <c r="D7" s="366">
        <f t="shared" si="0"/>
        <v>4.9493447247294547E-4</v>
      </c>
    </row>
    <row r="8" spans="1:4">
      <c r="A8" s="314">
        <v>97</v>
      </c>
      <c r="B8" s="246" t="s">
        <v>512</v>
      </c>
      <c r="C8" s="258">
        <v>62752.463300000018</v>
      </c>
      <c r="D8" s="366">
        <f t="shared" si="0"/>
        <v>4.8826409592289433E-4</v>
      </c>
    </row>
    <row r="9" spans="1:4">
      <c r="A9" s="314">
        <v>25</v>
      </c>
      <c r="B9" s="246" t="s">
        <v>513</v>
      </c>
      <c r="C9" s="258">
        <v>40170.810000000012</v>
      </c>
      <c r="D9" s="366">
        <f t="shared" si="0"/>
        <v>3.1256086527427782E-4</v>
      </c>
    </row>
    <row r="10" spans="1:4">
      <c r="A10" s="314">
        <v>69</v>
      </c>
      <c r="B10" s="246" t="s">
        <v>514</v>
      </c>
      <c r="C10" s="258">
        <v>32866.619899999991</v>
      </c>
      <c r="D10" s="366">
        <f t="shared" si="0"/>
        <v>2.557284544320812E-4</v>
      </c>
    </row>
    <row r="11" spans="1:4">
      <c r="A11" s="314">
        <v>1</v>
      </c>
      <c r="B11" s="246" t="s">
        <v>515</v>
      </c>
      <c r="C11" s="258">
        <v>3680.5862000000002</v>
      </c>
      <c r="D11" s="367">
        <f t="shared" si="0"/>
        <v>2.8637889238194744E-5</v>
      </c>
    </row>
    <row r="12" spans="1:4">
      <c r="A12" s="314">
        <v>2</v>
      </c>
      <c r="B12" s="246" t="s">
        <v>616</v>
      </c>
      <c r="C12" s="258">
        <v>902.85619999999994</v>
      </c>
      <c r="D12" s="367">
        <f t="shared" si="0"/>
        <v>7.0249396288062479E-6</v>
      </c>
    </row>
    <row r="13" spans="1:4">
      <c r="A13" s="377">
        <f>SUM(A5:A6)</f>
        <v>967</v>
      </c>
      <c r="B13" s="368" t="s">
        <v>516</v>
      </c>
      <c r="C13" s="369">
        <f>SUM(C5:C6)</f>
        <v>1662528.0952999992</v>
      </c>
      <c r="D13" s="370">
        <f>C13/$F$28</f>
        <v>1.293579143686086E-2</v>
      </c>
    </row>
    <row r="16" spans="1:4" ht="15.75">
      <c r="A16" s="143" t="s">
        <v>615</v>
      </c>
    </row>
    <row r="17" spans="1:6">
      <c r="A17" s="316" t="s">
        <v>517</v>
      </c>
      <c r="B17" s="362" t="s">
        <v>557</v>
      </c>
      <c r="C17" s="363" t="s">
        <v>518</v>
      </c>
      <c r="D17" s="363" t="s">
        <v>562</v>
      </c>
      <c r="E17" s="371" t="s">
        <v>510</v>
      </c>
    </row>
    <row r="18" spans="1:6">
      <c r="A18" s="378"/>
      <c r="B18" s="372"/>
      <c r="C18" s="373"/>
      <c r="D18" s="373"/>
      <c r="E18" s="372"/>
    </row>
    <row r="19" spans="1:6">
      <c r="A19" s="314" t="s">
        <v>519</v>
      </c>
      <c r="B19" s="246" t="s">
        <v>520</v>
      </c>
      <c r="C19" s="258">
        <v>241</v>
      </c>
      <c r="D19" s="258">
        <v>23010911</v>
      </c>
      <c r="E19" s="366">
        <f t="shared" ref="E19:E30" si="1">D19/F19</f>
        <v>0.17904319711027472</v>
      </c>
      <c r="F19" s="374">
        <v>128521560</v>
      </c>
    </row>
    <row r="20" spans="1:6">
      <c r="A20" s="314">
        <v>2</v>
      </c>
      <c r="B20" s="246" t="s">
        <v>521</v>
      </c>
      <c r="C20" s="258">
        <v>54</v>
      </c>
      <c r="D20" s="258">
        <v>16580666</v>
      </c>
      <c r="E20" s="366">
        <f t="shared" si="1"/>
        <v>0.12901077453463838</v>
      </c>
      <c r="F20" s="374">
        <v>128521560</v>
      </c>
    </row>
    <row r="21" spans="1:6">
      <c r="A21" s="314" t="s">
        <v>522</v>
      </c>
      <c r="B21" s="246" t="s">
        <v>523</v>
      </c>
      <c r="C21" s="258">
        <v>66</v>
      </c>
      <c r="D21" s="258">
        <v>15167203</v>
      </c>
      <c r="E21" s="366">
        <f t="shared" si="1"/>
        <v>0.11801290771758451</v>
      </c>
      <c r="F21" s="374">
        <v>128521560</v>
      </c>
    </row>
    <row r="22" spans="1:6">
      <c r="A22" s="314" t="s">
        <v>524</v>
      </c>
      <c r="B22" s="246" t="s">
        <v>525</v>
      </c>
      <c r="C22" s="258">
        <v>15</v>
      </c>
      <c r="D22" s="258">
        <v>14811758</v>
      </c>
      <c r="E22" s="366">
        <f t="shared" si="1"/>
        <v>0.11524726279388454</v>
      </c>
      <c r="F22" s="374">
        <v>128521560</v>
      </c>
    </row>
    <row r="23" spans="1:6">
      <c r="A23" s="314" t="s">
        <v>526</v>
      </c>
      <c r="B23" s="246" t="s">
        <v>527</v>
      </c>
      <c r="C23" s="258">
        <v>9160</v>
      </c>
      <c r="D23" s="258">
        <v>5851946</v>
      </c>
      <c r="E23" s="366">
        <f t="shared" si="1"/>
        <v>4.5532796209445323E-2</v>
      </c>
      <c r="F23" s="374">
        <v>128521560</v>
      </c>
    </row>
    <row r="24" spans="1:6">
      <c r="A24" s="314" t="s">
        <v>528</v>
      </c>
      <c r="B24" s="246" t="s">
        <v>529</v>
      </c>
      <c r="C24" s="258">
        <v>61</v>
      </c>
      <c r="D24" s="258">
        <v>4156521</v>
      </c>
      <c r="E24" s="366">
        <f t="shared" si="1"/>
        <v>3.2341040678311096E-2</v>
      </c>
      <c r="F24" s="374">
        <v>128521560</v>
      </c>
    </row>
    <row r="25" spans="1:6">
      <c r="A25" s="314" t="s">
        <v>530</v>
      </c>
      <c r="B25" s="246" t="s">
        <v>531</v>
      </c>
      <c r="C25" s="258">
        <v>27</v>
      </c>
      <c r="D25" s="258">
        <v>1312238</v>
      </c>
      <c r="E25" s="366">
        <f t="shared" si="1"/>
        <v>1.021025577342821E-2</v>
      </c>
      <c r="F25" s="374">
        <v>128521560</v>
      </c>
    </row>
    <row r="26" spans="1:6">
      <c r="A26" s="314" t="s">
        <v>532</v>
      </c>
      <c r="B26" s="246" t="s">
        <v>533</v>
      </c>
      <c r="C26" s="258">
        <v>9</v>
      </c>
      <c r="D26" s="258">
        <v>472628</v>
      </c>
      <c r="E26" s="366">
        <f t="shared" si="1"/>
        <v>3.6774219049317486E-3</v>
      </c>
      <c r="F26" s="374">
        <v>128521560</v>
      </c>
    </row>
    <row r="27" spans="1:6">
      <c r="A27" s="314" t="s">
        <v>534</v>
      </c>
      <c r="B27" s="246" t="s">
        <v>535</v>
      </c>
      <c r="C27" s="258">
        <v>43</v>
      </c>
      <c r="D27" s="258">
        <v>362300</v>
      </c>
      <c r="E27" s="366">
        <f t="shared" si="1"/>
        <v>2.8189822781485067E-3</v>
      </c>
      <c r="F27" s="374">
        <v>128521560</v>
      </c>
    </row>
    <row r="28" spans="1:6">
      <c r="A28" s="314" t="s">
        <v>536</v>
      </c>
      <c r="B28" s="246" t="s">
        <v>537</v>
      </c>
      <c r="C28" s="258">
        <v>2167</v>
      </c>
      <c r="D28" s="258">
        <v>347648</v>
      </c>
      <c r="E28" s="366">
        <f t="shared" si="1"/>
        <v>2.7049780597123161E-3</v>
      </c>
      <c r="F28" s="374">
        <v>128521560</v>
      </c>
    </row>
    <row r="29" spans="1:6">
      <c r="A29" s="314" t="s">
        <v>538</v>
      </c>
      <c r="B29" s="246" t="s">
        <v>539</v>
      </c>
      <c r="C29" s="258">
        <v>6</v>
      </c>
      <c r="D29" s="258">
        <v>223665</v>
      </c>
      <c r="E29" s="367">
        <f t="shared" si="1"/>
        <v>1.740291667794882E-3</v>
      </c>
      <c r="F29" s="374">
        <v>128521560</v>
      </c>
    </row>
    <row r="30" spans="1:6">
      <c r="A30" s="314" t="s">
        <v>540</v>
      </c>
      <c r="B30" s="246" t="s">
        <v>541</v>
      </c>
      <c r="C30" s="258">
        <v>20</v>
      </c>
      <c r="D30" s="258">
        <v>4188.8599999999997</v>
      </c>
      <c r="E30" s="367">
        <f t="shared" si="1"/>
        <v>3.2592663830099786E-5</v>
      </c>
      <c r="F30" s="374">
        <v>128521560</v>
      </c>
    </row>
    <row r="31" spans="1:6">
      <c r="A31" s="361" t="s">
        <v>56</v>
      </c>
      <c r="B31" s="368"/>
      <c r="C31" s="369">
        <f>SUM(C19:C30)</f>
        <v>11869</v>
      </c>
      <c r="D31" s="369">
        <f>SUM(D19:D30)</f>
        <v>82301672.859999999</v>
      </c>
      <c r="E31" s="370">
        <f>D31/F31</f>
        <v>0.64037250139198432</v>
      </c>
      <c r="F31" s="374">
        <v>128521560</v>
      </c>
    </row>
    <row r="38" spans="1:5">
      <c r="A38" s="379" t="s">
        <v>542</v>
      </c>
      <c r="B38" s="263"/>
      <c r="C38" s="375"/>
      <c r="D38" s="375"/>
      <c r="E38" s="263"/>
    </row>
    <row r="55" spans="1:4">
      <c r="A55" s="314" t="s">
        <v>543</v>
      </c>
      <c r="C55" s="246"/>
      <c r="D55" s="2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H78"/>
  <sheetViews>
    <sheetView showGridLines="0" topLeftCell="A35" zoomScaleNormal="100" workbookViewId="0">
      <selection activeCell="H72" sqref="A72:H77"/>
    </sheetView>
  </sheetViews>
  <sheetFormatPr baseColWidth="10" defaultColWidth="11.5703125" defaultRowHeight="12" customHeight="1"/>
  <cols>
    <col min="1" max="1" width="49.85546875" style="60" customWidth="1"/>
    <col min="2" max="3" width="10.7109375" style="144" bestFit="1" customWidth="1"/>
    <col min="4" max="4" width="7.7109375" style="146" bestFit="1" customWidth="1"/>
    <col min="5" max="6" width="11.7109375" style="144" bestFit="1" customWidth="1"/>
    <col min="7" max="7" width="7.7109375" style="146" bestFit="1" customWidth="1"/>
    <col min="8" max="8" width="6.7109375" style="146" bestFit="1" customWidth="1"/>
    <col min="9" max="16384" width="11.5703125" style="60"/>
  </cols>
  <sheetData>
    <row r="1" spans="1:8" ht="12" customHeight="1">
      <c r="A1" s="272" t="s">
        <v>255</v>
      </c>
    </row>
    <row r="2" spans="1:8" ht="15.75">
      <c r="A2" s="143" t="s">
        <v>254</v>
      </c>
    </row>
    <row r="3" spans="1:8" s="62" customFormat="1" ht="12" customHeight="1" thickBot="1">
      <c r="A3" s="61"/>
      <c r="B3" s="145"/>
      <c r="C3" s="145"/>
      <c r="D3" s="147"/>
      <c r="E3" s="145"/>
      <c r="F3" s="145"/>
      <c r="G3" s="147"/>
      <c r="H3" s="147"/>
    </row>
    <row r="4" spans="1:8" ht="12" customHeight="1">
      <c r="A4" s="254"/>
      <c r="B4" s="640" t="s">
        <v>618</v>
      </c>
      <c r="C4" s="641"/>
      <c r="D4" s="642"/>
      <c r="E4" s="643" t="s">
        <v>617</v>
      </c>
      <c r="F4" s="644"/>
      <c r="G4" s="644"/>
      <c r="H4" s="645"/>
    </row>
    <row r="5" spans="1:8" ht="12" customHeight="1">
      <c r="A5" s="477" t="s">
        <v>47</v>
      </c>
      <c r="B5" s="478">
        <v>2016</v>
      </c>
      <c r="C5" s="452">
        <v>2017</v>
      </c>
      <c r="D5" s="479" t="s">
        <v>238</v>
      </c>
      <c r="E5" s="478">
        <v>2016</v>
      </c>
      <c r="F5" s="452">
        <v>2017</v>
      </c>
      <c r="G5" s="453" t="s">
        <v>238</v>
      </c>
      <c r="H5" s="480" t="s">
        <v>239</v>
      </c>
    </row>
    <row r="6" spans="1:8" ht="12.75" customHeight="1">
      <c r="A6" s="481" t="s">
        <v>595</v>
      </c>
      <c r="B6" s="482">
        <v>198854.56889900003</v>
      </c>
      <c r="C6" s="483">
        <v>206328.45662900005</v>
      </c>
      <c r="D6" s="484">
        <v>3.7584692025839583E-2</v>
      </c>
      <c r="E6" s="482">
        <v>2142586.8130199998</v>
      </c>
      <c r="F6" s="483">
        <v>2220162.8078319994</v>
      </c>
      <c r="G6" s="455">
        <v>3.6206698529360981E-2</v>
      </c>
      <c r="H6" s="485">
        <v>1</v>
      </c>
    </row>
    <row r="7" spans="1:8" ht="12.75" customHeight="1">
      <c r="A7" s="557" t="s">
        <v>22</v>
      </c>
      <c r="B7" s="240">
        <v>45248.663623</v>
      </c>
      <c r="C7" s="241">
        <v>38749.135401</v>
      </c>
      <c r="D7" s="242">
        <v>-0.14364022496116935</v>
      </c>
      <c r="E7" s="240">
        <v>474762.37840700004</v>
      </c>
      <c r="F7" s="241">
        <v>462693.98606000002</v>
      </c>
      <c r="G7" s="456">
        <v>-2.5419858219376756E-2</v>
      </c>
      <c r="H7" s="486">
        <v>0.20840543064128847</v>
      </c>
    </row>
    <row r="8" spans="1:8" ht="12.75" customHeight="1">
      <c r="A8" s="557" t="s">
        <v>162</v>
      </c>
      <c r="B8" s="240">
        <v>34232.540894999998</v>
      </c>
      <c r="C8" s="241">
        <v>39258.544715999997</v>
      </c>
      <c r="D8" s="242">
        <v>0.14681947905696058</v>
      </c>
      <c r="E8" s="240">
        <v>300409.80179400003</v>
      </c>
      <c r="F8" s="241">
        <v>411281.04251699999</v>
      </c>
      <c r="G8" s="456">
        <v>0.36906665515204362</v>
      </c>
      <c r="H8" s="486">
        <v>0.18524814534597941</v>
      </c>
    </row>
    <row r="9" spans="1:8" ht="12.75" customHeight="1">
      <c r="A9" s="557" t="s">
        <v>169</v>
      </c>
      <c r="B9" s="240">
        <v>28945.481357000001</v>
      </c>
      <c r="C9" s="241">
        <v>32600.517034</v>
      </c>
      <c r="D9" s="242">
        <v>0.12627310052026774</v>
      </c>
      <c r="E9" s="240">
        <v>407098.04114400002</v>
      </c>
      <c r="F9" s="241">
        <v>399820.85949599999</v>
      </c>
      <c r="G9" s="456">
        <v>-1.7875747148156651E-2</v>
      </c>
      <c r="H9" s="486">
        <v>0.18008627929697965</v>
      </c>
    </row>
    <row r="10" spans="1:8" ht="12.75" customHeight="1">
      <c r="A10" s="558" t="s">
        <v>619</v>
      </c>
      <c r="B10" s="240">
        <v>26664.885863</v>
      </c>
      <c r="C10" s="241">
        <v>25251.202727</v>
      </c>
      <c r="D10" s="242">
        <v>-5.3016658059715005E-2</v>
      </c>
      <c r="E10" s="240">
        <v>285971.26438200002</v>
      </c>
      <c r="F10" s="241">
        <v>277799.02184100001</v>
      </c>
      <c r="G10" s="456">
        <v>-2.8577145884432498E-2</v>
      </c>
      <c r="H10" s="486">
        <v>0.12512551821020379</v>
      </c>
    </row>
    <row r="11" spans="1:8" ht="12.75" customHeight="1">
      <c r="A11" s="558" t="s">
        <v>170</v>
      </c>
      <c r="B11" s="240">
        <v>17186.631414000003</v>
      </c>
      <c r="C11" s="241">
        <v>22530.06393</v>
      </c>
      <c r="D11" s="242">
        <v>0.31090633104793919</v>
      </c>
      <c r="E11" s="240">
        <v>202816.95987600001</v>
      </c>
      <c r="F11" s="241">
        <v>184726.60152</v>
      </c>
      <c r="G11" s="456">
        <v>-8.9195491181113473E-2</v>
      </c>
      <c r="H11" s="486">
        <v>8.320407893887137E-2</v>
      </c>
    </row>
    <row r="12" spans="1:8" ht="12.75" customHeight="1">
      <c r="A12" s="558" t="s">
        <v>24</v>
      </c>
      <c r="B12" s="240">
        <v>16340.172</v>
      </c>
      <c r="C12" s="241">
        <v>19090.354500000001</v>
      </c>
      <c r="D12" s="242">
        <v>0.1683080508577266</v>
      </c>
      <c r="E12" s="240">
        <v>144810.02729999999</v>
      </c>
      <c r="F12" s="241">
        <v>173362.845</v>
      </c>
      <c r="G12" s="456">
        <v>0.19717431335640678</v>
      </c>
      <c r="H12" s="486">
        <v>7.8085645065502973E-2</v>
      </c>
    </row>
    <row r="13" spans="1:8" ht="12.75" customHeight="1">
      <c r="A13" s="558" t="s">
        <v>167</v>
      </c>
      <c r="B13" s="240">
        <v>11719.602720000001</v>
      </c>
      <c r="C13" s="241">
        <v>9324.0210700000007</v>
      </c>
      <c r="D13" s="242">
        <v>-0.20440809362179468</v>
      </c>
      <c r="E13" s="240">
        <v>124393.90756000001</v>
      </c>
      <c r="F13" s="241">
        <v>108883.7212</v>
      </c>
      <c r="G13" s="456">
        <v>-0.12468606111210745</v>
      </c>
      <c r="H13" s="486">
        <v>4.9043124592437218E-2</v>
      </c>
    </row>
    <row r="14" spans="1:8" ht="12.75" customHeight="1">
      <c r="A14" s="558" t="s">
        <v>23</v>
      </c>
      <c r="B14" s="240">
        <v>4456.7947999999997</v>
      </c>
      <c r="C14" s="241">
        <v>4253.4933000000001</v>
      </c>
      <c r="D14" s="242">
        <v>-4.5616078173489116E-2</v>
      </c>
      <c r="E14" s="240">
        <v>44320.0239</v>
      </c>
      <c r="F14" s="241">
        <v>41149.494700000003</v>
      </c>
      <c r="G14" s="456">
        <v>-7.1537172614205113E-2</v>
      </c>
      <c r="H14" s="486">
        <v>1.8534449165096455E-2</v>
      </c>
    </row>
    <row r="15" spans="1:8" ht="12.75" customHeight="1">
      <c r="A15" s="558" t="s">
        <v>126</v>
      </c>
      <c r="B15" s="240">
        <v>3501.7450229999999</v>
      </c>
      <c r="C15" s="241">
        <v>3751.754985</v>
      </c>
      <c r="D15" s="242">
        <v>7.1395821328479325E-2</v>
      </c>
      <c r="E15" s="240">
        <v>38144.358715000002</v>
      </c>
      <c r="F15" s="241">
        <v>41130.687813999997</v>
      </c>
      <c r="G15" s="456">
        <v>7.8290190203817556E-2</v>
      </c>
      <c r="H15" s="486">
        <v>1.8525978216058996E-2</v>
      </c>
    </row>
    <row r="16" spans="1:8" ht="12.75" customHeight="1">
      <c r="A16" s="558" t="s">
        <v>26</v>
      </c>
      <c r="B16" s="243">
        <v>2885.1308399999998</v>
      </c>
      <c r="C16" s="244">
        <v>2602.8520290000001</v>
      </c>
      <c r="D16" s="242">
        <v>-9.7839171481040932E-2</v>
      </c>
      <c r="E16" s="243">
        <v>29069.855094999999</v>
      </c>
      <c r="F16" s="244">
        <v>28875.715607999999</v>
      </c>
      <c r="G16" s="456">
        <v>-6.6783782156999427E-3</v>
      </c>
      <c r="H16" s="486">
        <v>1.3006125274297918E-2</v>
      </c>
    </row>
    <row r="17" spans="1:8" ht="12.75" customHeight="1">
      <c r="A17" s="558" t="s">
        <v>27</v>
      </c>
      <c r="B17" s="240">
        <v>7672.9203640000487</v>
      </c>
      <c r="C17" s="241">
        <v>8916.5169370000658</v>
      </c>
      <c r="D17" s="242">
        <v>0.16207604328004588</v>
      </c>
      <c r="E17" s="240">
        <v>90790.194846999831</v>
      </c>
      <c r="F17" s="241">
        <v>90438.832075999584</v>
      </c>
      <c r="G17" s="456">
        <v>-3.8700519543147793E-3</v>
      </c>
      <c r="H17" s="486">
        <v>4.0735225253283824E-2</v>
      </c>
    </row>
    <row r="18" spans="1:8" ht="12.75" customHeight="1">
      <c r="A18" s="487" t="s">
        <v>596</v>
      </c>
      <c r="B18" s="482">
        <v>12773191.634826412</v>
      </c>
      <c r="C18" s="483">
        <v>12605837.425400114</v>
      </c>
      <c r="D18" s="484">
        <v>-1.310198846230437E-2</v>
      </c>
      <c r="E18" s="482">
        <v>139988147.16659203</v>
      </c>
      <c r="F18" s="483">
        <v>137948640.85758409</v>
      </c>
      <c r="G18" s="455">
        <v>-1.4569135675328582E-2</v>
      </c>
      <c r="H18" s="485">
        <v>1</v>
      </c>
    </row>
    <row r="19" spans="1:8" ht="12.75" customHeight="1">
      <c r="A19" s="559" t="s">
        <v>25</v>
      </c>
      <c r="B19" s="240">
        <v>1677438.12</v>
      </c>
      <c r="C19" s="241">
        <v>1180816.3852000001</v>
      </c>
      <c r="D19" s="242">
        <v>-0.29605964528813733</v>
      </c>
      <c r="E19" s="240">
        <v>18909244.9538</v>
      </c>
      <c r="F19" s="241">
        <v>15197293.427199997</v>
      </c>
      <c r="G19" s="456">
        <v>-0.1963035296051866</v>
      </c>
      <c r="H19" s="486">
        <v>0.11016631503379169</v>
      </c>
    </row>
    <row r="20" spans="1:8" ht="12.75" customHeight="1">
      <c r="A20" s="559" t="s">
        <v>28</v>
      </c>
      <c r="B20" s="240">
        <v>1453359.0556000001</v>
      </c>
      <c r="C20" s="241">
        <v>1439371.0580200001</v>
      </c>
      <c r="D20" s="242">
        <v>-9.6245986331472411E-3</v>
      </c>
      <c r="E20" s="240">
        <v>15306216.617079999</v>
      </c>
      <c r="F20" s="241">
        <v>14432684.487829998</v>
      </c>
      <c r="G20" s="456">
        <v>-5.7070414662447555E-2</v>
      </c>
      <c r="H20" s="486">
        <v>0.10462360772898129</v>
      </c>
    </row>
    <row r="21" spans="1:8" ht="12.75" customHeight="1">
      <c r="A21" s="559" t="s">
        <v>30</v>
      </c>
      <c r="B21" s="240">
        <v>517896.60451800004</v>
      </c>
      <c r="C21" s="241">
        <v>448977.437576</v>
      </c>
      <c r="D21" s="242">
        <v>-0.13307514731853143</v>
      </c>
      <c r="E21" s="240">
        <v>6903266.480605999</v>
      </c>
      <c r="F21" s="241">
        <v>7518221.3281040005</v>
      </c>
      <c r="G21" s="456">
        <v>8.9081719389748626E-2</v>
      </c>
      <c r="H21" s="486">
        <v>5.4500147891023358E-2</v>
      </c>
    </row>
    <row r="22" spans="1:8" ht="12.75" customHeight="1">
      <c r="A22" s="559" t="s">
        <v>171</v>
      </c>
      <c r="B22" s="240">
        <v>609034.10744999989</v>
      </c>
      <c r="C22" s="241">
        <v>669015.70556999987</v>
      </c>
      <c r="D22" s="242">
        <v>9.8486435137664863E-2</v>
      </c>
      <c r="E22" s="240">
        <v>6355204.8952689981</v>
      </c>
      <c r="F22" s="241">
        <v>7199738.6127600009</v>
      </c>
      <c r="G22" s="456">
        <v>0.1328885112924838</v>
      </c>
      <c r="H22" s="486">
        <v>5.2191442902238469E-2</v>
      </c>
    </row>
    <row r="23" spans="1:8" ht="12.75" customHeight="1">
      <c r="A23" s="559" t="s">
        <v>127</v>
      </c>
      <c r="B23" s="240">
        <v>548730.09921999997</v>
      </c>
      <c r="C23" s="241">
        <v>802684.6495099999</v>
      </c>
      <c r="D23" s="242">
        <v>0.46280411927646603</v>
      </c>
      <c r="E23" s="240">
        <v>5468542.7376739997</v>
      </c>
      <c r="F23" s="241">
        <v>6857372.1815600004</v>
      </c>
      <c r="G23" s="456">
        <v>0.25396700922131377</v>
      </c>
      <c r="H23" s="486">
        <v>4.9709603073505006E-2</v>
      </c>
    </row>
    <row r="24" spans="1:8" ht="12.75" customHeight="1">
      <c r="A24" s="558" t="s">
        <v>172</v>
      </c>
      <c r="B24" s="240">
        <v>500202.29639999999</v>
      </c>
      <c r="C24" s="241">
        <v>535718.25600000005</v>
      </c>
      <c r="D24" s="242">
        <v>7.100319181981285E-2</v>
      </c>
      <c r="E24" s="240">
        <v>5763854.1950059999</v>
      </c>
      <c r="F24" s="241">
        <v>5847018.8451899998</v>
      </c>
      <c r="G24" s="456">
        <v>1.4428652663708297E-2</v>
      </c>
      <c r="H24" s="486">
        <v>4.2385476281903825E-2</v>
      </c>
    </row>
    <row r="25" spans="1:8" ht="12.75" customHeight="1">
      <c r="A25" s="559" t="s">
        <v>188</v>
      </c>
      <c r="B25" s="240">
        <v>545657.79599999997</v>
      </c>
      <c r="C25" s="241">
        <v>504622.87199999997</v>
      </c>
      <c r="D25" s="242">
        <v>-7.5202671529318699E-2</v>
      </c>
      <c r="E25" s="240">
        <v>5583617.7929999996</v>
      </c>
      <c r="F25" s="241">
        <v>5702983.3080000002</v>
      </c>
      <c r="G25" s="456">
        <v>2.1377809052339769E-2</v>
      </c>
      <c r="H25" s="486">
        <v>4.1341351915802245E-2</v>
      </c>
    </row>
    <row r="26" spans="1:8" ht="12.75" customHeight="1">
      <c r="A26" s="559" t="s">
        <v>31</v>
      </c>
      <c r="B26" s="240">
        <v>528787.58269499999</v>
      </c>
      <c r="C26" s="241">
        <v>413287.51104000001</v>
      </c>
      <c r="D26" s="242">
        <v>-0.21842432658185051</v>
      </c>
      <c r="E26" s="240">
        <v>5541168.3957310002</v>
      </c>
      <c r="F26" s="241">
        <v>5327497.9915309995</v>
      </c>
      <c r="G26" s="456">
        <v>-3.8560532534007708E-2</v>
      </c>
      <c r="H26" s="486">
        <v>3.8619430814334887E-2</v>
      </c>
    </row>
    <row r="27" spans="1:8" ht="12.75" customHeight="1">
      <c r="A27" s="559" t="s">
        <v>26</v>
      </c>
      <c r="B27" s="240">
        <v>483061.5576</v>
      </c>
      <c r="C27" s="241">
        <v>495084.40919999999</v>
      </c>
      <c r="D27" s="242">
        <v>2.4888860251544909E-2</v>
      </c>
      <c r="E27" s="240">
        <v>4413631.5504000001</v>
      </c>
      <c r="F27" s="241">
        <v>4791055.3679999998</v>
      </c>
      <c r="G27" s="456">
        <v>8.5513213617886663E-2</v>
      </c>
      <c r="H27" s="486">
        <v>3.4730718173194668E-2</v>
      </c>
    </row>
    <row r="28" spans="1:8" ht="12.75" customHeight="1">
      <c r="A28" s="559" t="s">
        <v>578</v>
      </c>
      <c r="B28" s="240">
        <v>511697.25</v>
      </c>
      <c r="C28" s="241">
        <v>563742.32215000002</v>
      </c>
      <c r="D28" s="242">
        <v>0.10171067393854472</v>
      </c>
      <c r="E28" s="240">
        <v>4353307.0597740002</v>
      </c>
      <c r="F28" s="241">
        <v>4327801.031804</v>
      </c>
      <c r="G28" s="456">
        <v>-5.8590004380082439E-3</v>
      </c>
      <c r="H28" s="486">
        <v>3.1372552892869388E-2</v>
      </c>
    </row>
    <row r="29" spans="1:8" ht="12.75" customHeight="1">
      <c r="A29" s="559" t="s">
        <v>27</v>
      </c>
      <c r="B29" s="240">
        <v>5397327.1653434122</v>
      </c>
      <c r="C29" s="241">
        <v>5552516.8191341134</v>
      </c>
      <c r="D29" s="242">
        <v>2.8753056658707754E-2</v>
      </c>
      <c r="E29" s="240">
        <v>61390092.488252044</v>
      </c>
      <c r="F29" s="241">
        <v>60746974.275605097</v>
      </c>
      <c r="G29" s="456">
        <v>-1.0475928388119282E-2</v>
      </c>
      <c r="H29" s="486">
        <v>0.4403593532923552</v>
      </c>
    </row>
    <row r="30" spans="1:8" ht="12.75" customHeight="1">
      <c r="A30" s="487" t="s">
        <v>597</v>
      </c>
      <c r="B30" s="482">
        <v>126706.851024</v>
      </c>
      <c r="C30" s="483">
        <v>138402.058487</v>
      </c>
      <c r="D30" s="484">
        <v>9.2301303114105337E-2</v>
      </c>
      <c r="E30" s="482">
        <v>1216596.4401079998</v>
      </c>
      <c r="F30" s="483">
        <v>1346403.6785950004</v>
      </c>
      <c r="G30" s="455">
        <v>0.10669703955033549</v>
      </c>
      <c r="H30" s="485">
        <v>1</v>
      </c>
    </row>
    <row r="31" spans="1:8" ht="12.75" customHeight="1">
      <c r="A31" s="559" t="s">
        <v>169</v>
      </c>
      <c r="B31" s="240">
        <v>37127.476284999997</v>
      </c>
      <c r="C31" s="241">
        <v>47567.036207999998</v>
      </c>
      <c r="D31" s="242">
        <v>0.2811815121195762</v>
      </c>
      <c r="E31" s="240">
        <v>233403.80951299999</v>
      </c>
      <c r="F31" s="241">
        <v>409821.573898</v>
      </c>
      <c r="G31" s="456">
        <v>0.75584783621611806</v>
      </c>
      <c r="H31" s="486">
        <v>0.30438239319552152</v>
      </c>
    </row>
    <row r="32" spans="1:8" ht="12.75" customHeight="1">
      <c r="A32" s="559" t="s">
        <v>126</v>
      </c>
      <c r="B32" s="240">
        <v>15444.453495</v>
      </c>
      <c r="C32" s="241">
        <v>17071.377343</v>
      </c>
      <c r="D32" s="242">
        <v>0.10534033130577924</v>
      </c>
      <c r="E32" s="240">
        <v>165616.449804</v>
      </c>
      <c r="F32" s="241">
        <v>148137.16252300001</v>
      </c>
      <c r="G32" s="456">
        <v>-0.10554076785057276</v>
      </c>
      <c r="H32" s="486">
        <v>0.11002432990793976</v>
      </c>
    </row>
    <row r="33" spans="1:8" ht="12.75" customHeight="1">
      <c r="A33" s="559" t="s">
        <v>32</v>
      </c>
      <c r="B33" s="240">
        <v>11286.528902000002</v>
      </c>
      <c r="C33" s="241">
        <v>12558.087315999999</v>
      </c>
      <c r="D33" s="242">
        <v>0.11266160083767418</v>
      </c>
      <c r="E33" s="240">
        <v>157292.95103300002</v>
      </c>
      <c r="F33" s="241">
        <v>138289.18098500001</v>
      </c>
      <c r="G33" s="456">
        <v>-0.12081768396609849</v>
      </c>
      <c r="H33" s="486">
        <v>0.10271004393667996</v>
      </c>
    </row>
    <row r="34" spans="1:8" ht="12.75" customHeight="1">
      <c r="A34" s="559" t="s">
        <v>173</v>
      </c>
      <c r="B34" s="240">
        <v>9511.3296200000004</v>
      </c>
      <c r="C34" s="241">
        <v>8755.3496269999996</v>
      </c>
      <c r="D34" s="242">
        <v>-7.948205174283518E-2</v>
      </c>
      <c r="E34" s="240">
        <v>100130.29560500001</v>
      </c>
      <c r="F34" s="241">
        <v>95529.616667999988</v>
      </c>
      <c r="G34" s="456">
        <v>-4.5946922549285674E-2</v>
      </c>
      <c r="H34" s="486">
        <v>7.0951690185284619E-2</v>
      </c>
    </row>
    <row r="35" spans="1:8" ht="12.75" customHeight="1">
      <c r="A35" s="559" t="s">
        <v>23</v>
      </c>
      <c r="B35" s="240">
        <v>5930.7577000000001</v>
      </c>
      <c r="C35" s="241">
        <v>3786.3506000000002</v>
      </c>
      <c r="D35" s="242">
        <v>-0.36157388456453043</v>
      </c>
      <c r="E35" s="240">
        <v>51011.671399999999</v>
      </c>
      <c r="F35" s="241">
        <v>49483.8459</v>
      </c>
      <c r="G35" s="456">
        <v>-2.9950508541854992E-2</v>
      </c>
      <c r="H35" s="486">
        <v>3.6752607473293147E-2</v>
      </c>
    </row>
    <row r="36" spans="1:8" ht="12.75" customHeight="1">
      <c r="A36" s="559" t="s">
        <v>174</v>
      </c>
      <c r="B36" s="240">
        <v>3860.7109399999999</v>
      </c>
      <c r="C36" s="241">
        <v>4455.4501399999999</v>
      </c>
      <c r="D36" s="242">
        <v>0.15404913997523995</v>
      </c>
      <c r="E36" s="240">
        <v>38720.676890000002</v>
      </c>
      <c r="F36" s="241">
        <v>49115.896200000003</v>
      </c>
      <c r="G36" s="456">
        <v>0.26846687984126305</v>
      </c>
      <c r="H36" s="486">
        <v>3.6479324129040883E-2</v>
      </c>
    </row>
    <row r="37" spans="1:8" ht="12.75" customHeight="1">
      <c r="A37" s="559" t="s">
        <v>581</v>
      </c>
      <c r="B37" s="240">
        <v>4566.8862019999997</v>
      </c>
      <c r="C37" s="241">
        <v>4427.4802399999999</v>
      </c>
      <c r="D37" s="242">
        <v>-3.0525385532696014E-2</v>
      </c>
      <c r="E37" s="240">
        <v>59442.564554999997</v>
      </c>
      <c r="F37" s="241">
        <v>42768.690313999999</v>
      </c>
      <c r="G37" s="456">
        <v>-0.28050395143319029</v>
      </c>
      <c r="H37" s="486">
        <v>3.1765131805514671E-2</v>
      </c>
    </row>
    <row r="38" spans="1:8" ht="12.75" customHeight="1">
      <c r="A38" s="559" t="s">
        <v>34</v>
      </c>
      <c r="B38" s="240">
        <v>3543.441703</v>
      </c>
      <c r="C38" s="241">
        <v>3833.7637610000002</v>
      </c>
      <c r="D38" s="242">
        <v>8.1932223621515643E-2</v>
      </c>
      <c r="E38" s="240">
        <v>43109.432488999999</v>
      </c>
      <c r="F38" s="241">
        <v>41752.109770000003</v>
      </c>
      <c r="G38" s="456">
        <v>-3.1485515828730493E-2</v>
      </c>
      <c r="H38" s="486">
        <v>3.1010097813732339E-2</v>
      </c>
    </row>
    <row r="39" spans="1:8" ht="12.75" customHeight="1">
      <c r="A39" s="559" t="s">
        <v>579</v>
      </c>
      <c r="B39" s="240">
        <v>3098.343535</v>
      </c>
      <c r="C39" s="241">
        <v>2953.951924</v>
      </c>
      <c r="D39" s="242">
        <v>-4.6602840959661385E-2</v>
      </c>
      <c r="E39" s="240">
        <v>36914.923572</v>
      </c>
      <c r="F39" s="241">
        <v>35162.737194000001</v>
      </c>
      <c r="G39" s="456">
        <v>-4.746552907206969E-2</v>
      </c>
      <c r="H39" s="486">
        <v>2.6116043615309364E-2</v>
      </c>
    </row>
    <row r="40" spans="1:8" ht="12.75" customHeight="1">
      <c r="A40" s="559" t="s">
        <v>33</v>
      </c>
      <c r="B40" s="240">
        <v>2645.94398</v>
      </c>
      <c r="C40" s="241">
        <v>3427.699736</v>
      </c>
      <c r="D40" s="242">
        <v>0.29545438675538405</v>
      </c>
      <c r="E40" s="240">
        <v>24207.594131999998</v>
      </c>
      <c r="F40" s="241">
        <v>33808.392861</v>
      </c>
      <c r="G40" s="456">
        <v>0.3966027634406144</v>
      </c>
      <c r="H40" s="486">
        <v>2.5110145938014479E-2</v>
      </c>
    </row>
    <row r="41" spans="1:8" ht="12.75" customHeight="1">
      <c r="A41" s="559" t="s">
        <v>27</v>
      </c>
      <c r="B41" s="240">
        <v>29690.978661999994</v>
      </c>
      <c r="C41" s="241">
        <v>29565.51159200001</v>
      </c>
      <c r="D41" s="242">
        <v>-4.2257640419433029E-3</v>
      </c>
      <c r="E41" s="240">
        <v>306746.07111499971</v>
      </c>
      <c r="F41" s="241">
        <v>302534.47228200047</v>
      </c>
      <c r="G41" s="456">
        <v>-1.3729919401055057E-2</v>
      </c>
      <c r="H41" s="486">
        <v>0.22469819199966931</v>
      </c>
    </row>
    <row r="42" spans="1:8" ht="12.75" customHeight="1">
      <c r="A42" s="487" t="s">
        <v>598</v>
      </c>
      <c r="B42" s="482">
        <v>25623.572529000001</v>
      </c>
      <c r="C42" s="483">
        <v>27065.396205000001</v>
      </c>
      <c r="D42" s="484">
        <v>5.6269424350105179E-2</v>
      </c>
      <c r="E42" s="482">
        <v>288032.52223700006</v>
      </c>
      <c r="F42" s="483">
        <v>280401.07412600011</v>
      </c>
      <c r="G42" s="455">
        <v>-2.6495091775506574E-2</v>
      </c>
      <c r="H42" s="485">
        <v>1</v>
      </c>
    </row>
    <row r="43" spans="1:8" ht="12.75" customHeight="1">
      <c r="A43" s="559" t="s">
        <v>173</v>
      </c>
      <c r="B43" s="240">
        <v>2247.3170959999998</v>
      </c>
      <c r="C43" s="241">
        <v>2623.5834629999999</v>
      </c>
      <c r="D43" s="242">
        <v>0.16742913924773539</v>
      </c>
      <c r="E43" s="240">
        <v>25624.310720000001</v>
      </c>
      <c r="F43" s="241">
        <v>27853.934498999999</v>
      </c>
      <c r="G43" s="456">
        <v>8.7012048962540778E-2</v>
      </c>
      <c r="H43" s="486">
        <v>9.9336047787333528E-2</v>
      </c>
    </row>
    <row r="44" spans="1:8" ht="12.75" customHeight="1">
      <c r="A44" s="559" t="s">
        <v>127</v>
      </c>
      <c r="B44" s="240">
        <v>1522.11366</v>
      </c>
      <c r="C44" s="241">
        <v>2385.2688889999999</v>
      </c>
      <c r="D44" s="242">
        <v>0.5670767247434072</v>
      </c>
      <c r="E44" s="240">
        <v>19194.360221000003</v>
      </c>
      <c r="F44" s="241">
        <v>22555.240734999996</v>
      </c>
      <c r="G44" s="456">
        <v>0.17509729291851839</v>
      </c>
      <c r="H44" s="486">
        <v>8.0439209462031688E-2</v>
      </c>
    </row>
    <row r="45" spans="1:8" ht="12.75" customHeight="1">
      <c r="A45" s="559" t="s">
        <v>23</v>
      </c>
      <c r="B45" s="240">
        <v>1425.7262000000001</v>
      </c>
      <c r="C45" s="241">
        <v>2111.0032000000001</v>
      </c>
      <c r="D45" s="242">
        <v>0.48065119375655718</v>
      </c>
      <c r="E45" s="240">
        <v>13889.512199999999</v>
      </c>
      <c r="F45" s="241">
        <v>22300.197</v>
      </c>
      <c r="G45" s="456">
        <v>0.60554212983808031</v>
      </c>
      <c r="H45" s="486">
        <v>7.9529641851440472E-2</v>
      </c>
    </row>
    <row r="46" spans="1:8" ht="12.75" customHeight="1">
      <c r="A46" s="559" t="s">
        <v>174</v>
      </c>
      <c r="B46" s="240">
        <v>1979.8016299999999</v>
      </c>
      <c r="C46" s="241">
        <v>1520.5634600000001</v>
      </c>
      <c r="D46" s="242">
        <v>-0.23196170921427106</v>
      </c>
      <c r="E46" s="240">
        <v>22107.175210000001</v>
      </c>
      <c r="F46" s="241">
        <v>19542.02045</v>
      </c>
      <c r="G46" s="456">
        <v>-0.11603267878564938</v>
      </c>
      <c r="H46" s="486">
        <v>6.9693101251169468E-2</v>
      </c>
    </row>
    <row r="47" spans="1:8" ht="12.75" customHeight="1">
      <c r="A47" s="559" t="s">
        <v>32</v>
      </c>
      <c r="B47" s="240">
        <v>1575.211834</v>
      </c>
      <c r="C47" s="241">
        <v>1573.290479</v>
      </c>
      <c r="D47" s="242">
        <v>-1.2197438836660801E-3</v>
      </c>
      <c r="E47" s="240">
        <v>24284.268464000001</v>
      </c>
      <c r="F47" s="241">
        <v>18297.032457999998</v>
      </c>
      <c r="G47" s="456">
        <v>-0.24654792524945635</v>
      </c>
      <c r="H47" s="486">
        <v>6.5253075492064994E-2</v>
      </c>
    </row>
    <row r="48" spans="1:8" ht="12.75" customHeight="1">
      <c r="A48" s="559" t="s">
        <v>169</v>
      </c>
      <c r="B48" s="240">
        <v>1498.1727530000001</v>
      </c>
      <c r="C48" s="241">
        <v>1844.28783</v>
      </c>
      <c r="D48" s="242">
        <v>0.23102481092846294</v>
      </c>
      <c r="E48" s="240">
        <v>12247.964045000001</v>
      </c>
      <c r="F48" s="241">
        <v>16449.087909000002</v>
      </c>
      <c r="G48" s="456">
        <v>0.34300589457682396</v>
      </c>
      <c r="H48" s="486">
        <v>5.8662713615742046E-2</v>
      </c>
    </row>
    <row r="49" spans="1:8" ht="12.75" customHeight="1">
      <c r="A49" s="559" t="s">
        <v>581</v>
      </c>
      <c r="B49" s="240">
        <v>1484.5091749999999</v>
      </c>
      <c r="C49" s="241">
        <v>1853.929844</v>
      </c>
      <c r="D49" s="242">
        <v>0.24885037776880026</v>
      </c>
      <c r="E49" s="240">
        <v>17472.668978000002</v>
      </c>
      <c r="F49" s="241">
        <v>15066.522822999999</v>
      </c>
      <c r="G49" s="456">
        <v>-0.13770913636775262</v>
      </c>
      <c r="H49" s="486">
        <v>5.3732043894488636E-2</v>
      </c>
    </row>
    <row r="50" spans="1:8" ht="12.75" customHeight="1">
      <c r="A50" s="559" t="s">
        <v>126</v>
      </c>
      <c r="B50" s="240">
        <v>1526.7010230000001</v>
      </c>
      <c r="C50" s="241">
        <v>2055.8770089999998</v>
      </c>
      <c r="D50" s="242">
        <v>0.3466140246373568</v>
      </c>
      <c r="E50" s="240">
        <v>17231.141318000002</v>
      </c>
      <c r="F50" s="241">
        <v>15056.532109</v>
      </c>
      <c r="G50" s="456">
        <v>-0.12620227348076829</v>
      </c>
      <c r="H50" s="486">
        <v>5.3696413809863813E-2</v>
      </c>
    </row>
    <row r="51" spans="1:8" ht="12.75" customHeight="1">
      <c r="A51" s="559" t="s">
        <v>580</v>
      </c>
      <c r="B51" s="240">
        <v>1435.9720789999999</v>
      </c>
      <c r="C51" s="241">
        <v>1334.4646170000001</v>
      </c>
      <c r="D51" s="242">
        <v>-7.0689022080908992E-2</v>
      </c>
      <c r="E51" s="240">
        <v>16539.624859</v>
      </c>
      <c r="F51" s="241">
        <v>14812.101547</v>
      </c>
      <c r="G51" s="456">
        <v>-0.1044475510615932</v>
      </c>
      <c r="H51" s="486">
        <v>5.2824696171970019E-2</v>
      </c>
    </row>
    <row r="52" spans="1:8" ht="12.75" customHeight="1">
      <c r="A52" s="559" t="s">
        <v>33</v>
      </c>
      <c r="B52" s="240">
        <v>1290.0139260000001</v>
      </c>
      <c r="C52" s="241">
        <v>1002.67187</v>
      </c>
      <c r="D52" s="242">
        <v>-0.2227433752525243</v>
      </c>
      <c r="E52" s="240">
        <v>15669.338962</v>
      </c>
      <c r="F52" s="241">
        <v>12924.746483000001</v>
      </c>
      <c r="G52" s="456">
        <v>-0.175156877112427</v>
      </c>
      <c r="H52" s="486">
        <v>4.6093783781984296E-2</v>
      </c>
    </row>
    <row r="53" spans="1:8" ht="12.75" customHeight="1">
      <c r="A53" s="559" t="s">
        <v>27</v>
      </c>
      <c r="B53" s="240">
        <v>9638.0331530000021</v>
      </c>
      <c r="C53" s="241">
        <v>8760.455544000004</v>
      </c>
      <c r="D53" s="242">
        <v>-9.1053599325588208E-2</v>
      </c>
      <c r="E53" s="240">
        <v>103772.15726000004</v>
      </c>
      <c r="F53" s="241">
        <v>95543.658113000129</v>
      </c>
      <c r="G53" s="456">
        <v>-7.9293900832990261E-2</v>
      </c>
      <c r="H53" s="486">
        <v>0.34073927288191108</v>
      </c>
    </row>
    <row r="54" spans="1:8" ht="12.75" customHeight="1">
      <c r="A54" s="487" t="s">
        <v>599</v>
      </c>
      <c r="B54" s="482">
        <v>354026.59292199998</v>
      </c>
      <c r="C54" s="483">
        <v>340021.84148199996</v>
      </c>
      <c r="D54" s="484">
        <v>-3.9558473063873945E-2</v>
      </c>
      <c r="E54" s="482">
        <v>4014314.529933</v>
      </c>
      <c r="F54" s="483">
        <v>3932972.2189709987</v>
      </c>
      <c r="G54" s="455">
        <v>-2.0263063682595672E-2</v>
      </c>
      <c r="H54" s="485">
        <v>1</v>
      </c>
    </row>
    <row r="55" spans="1:8" ht="12.75" customHeight="1">
      <c r="A55" s="559" t="s">
        <v>127</v>
      </c>
      <c r="B55" s="240">
        <v>57547.848351000001</v>
      </c>
      <c r="C55" s="241">
        <v>55038.767810000005</v>
      </c>
      <c r="D55" s="242">
        <v>-4.3599901871160029E-2</v>
      </c>
      <c r="E55" s="240">
        <v>623231.08725799993</v>
      </c>
      <c r="F55" s="241">
        <v>658702.60010100005</v>
      </c>
      <c r="G55" s="456">
        <v>5.6915506251561387E-2</v>
      </c>
      <c r="H55" s="486">
        <v>0.16748213906106343</v>
      </c>
    </row>
    <row r="56" spans="1:8" ht="12.75" customHeight="1">
      <c r="A56" s="559" t="s">
        <v>169</v>
      </c>
      <c r="B56" s="240">
        <v>44035.190714999997</v>
      </c>
      <c r="C56" s="241">
        <v>46574.888437000001</v>
      </c>
      <c r="D56" s="242">
        <v>5.767427552289206E-2</v>
      </c>
      <c r="E56" s="240">
        <v>606359.85493499995</v>
      </c>
      <c r="F56" s="241">
        <v>591562.22634299996</v>
      </c>
      <c r="G56" s="456">
        <v>-2.4404037423595981E-2</v>
      </c>
      <c r="H56" s="486">
        <v>0.15041098523136098</v>
      </c>
    </row>
    <row r="57" spans="1:8" ht="12.75" customHeight="1">
      <c r="A57" s="559" t="s">
        <v>172</v>
      </c>
      <c r="B57" s="240">
        <v>30901.068031000003</v>
      </c>
      <c r="C57" s="241">
        <v>38580.366421999999</v>
      </c>
      <c r="D57" s="242">
        <v>0.24851239391778024</v>
      </c>
      <c r="E57" s="240">
        <v>411103.157221</v>
      </c>
      <c r="F57" s="241">
        <v>454668.90066799999</v>
      </c>
      <c r="G57" s="456">
        <v>0.10597277759066204</v>
      </c>
      <c r="H57" s="486">
        <v>0.11560440179945056</v>
      </c>
    </row>
    <row r="58" spans="1:8" ht="12.75" customHeight="1">
      <c r="A58" s="559" t="s">
        <v>32</v>
      </c>
      <c r="B58" s="240">
        <v>19539.556945</v>
      </c>
      <c r="C58" s="241">
        <v>20159.787282999998</v>
      </c>
      <c r="D58" s="242">
        <v>3.1742292813794259E-2</v>
      </c>
      <c r="E58" s="240">
        <v>336994.29372299998</v>
      </c>
      <c r="F58" s="241">
        <v>219446.06441299999</v>
      </c>
      <c r="G58" s="456">
        <v>-0.34881370842030157</v>
      </c>
      <c r="H58" s="486">
        <v>5.5796494914071543E-2</v>
      </c>
    </row>
    <row r="59" spans="1:8" ht="12.75" customHeight="1">
      <c r="A59" s="559" t="s">
        <v>173</v>
      </c>
      <c r="B59" s="240">
        <v>15886.622046</v>
      </c>
      <c r="C59" s="241">
        <v>16014.309835</v>
      </c>
      <c r="D59" s="242">
        <v>8.0374411017192227E-3</v>
      </c>
      <c r="E59" s="240">
        <v>171633.78516500001</v>
      </c>
      <c r="F59" s="241">
        <v>156045.566823</v>
      </c>
      <c r="G59" s="456">
        <v>-9.0822551789639161E-2</v>
      </c>
      <c r="H59" s="486">
        <v>3.9676244360512397E-2</v>
      </c>
    </row>
    <row r="60" spans="1:8" ht="12.75" customHeight="1">
      <c r="A60" s="559" t="s">
        <v>24</v>
      </c>
      <c r="B60" s="240">
        <v>15758.748336000001</v>
      </c>
      <c r="C60" s="241">
        <v>14717.637897000001</v>
      </c>
      <c r="D60" s="242">
        <v>-6.6065553989566594E-2</v>
      </c>
      <c r="E60" s="240">
        <v>134293.85703499999</v>
      </c>
      <c r="F60" s="241">
        <v>147438.61753399999</v>
      </c>
      <c r="G60" s="456">
        <v>9.7880579121159439E-2</v>
      </c>
      <c r="H60" s="486">
        <v>3.7487835999150544E-2</v>
      </c>
    </row>
    <row r="61" spans="1:8" ht="12.75" customHeight="1">
      <c r="A61" s="559" t="s">
        <v>579</v>
      </c>
      <c r="B61" s="240">
        <v>17037.149334000002</v>
      </c>
      <c r="C61" s="241">
        <v>4078.348246</v>
      </c>
      <c r="D61" s="242">
        <v>-0.76062026774273273</v>
      </c>
      <c r="E61" s="240">
        <v>116006.12794999999</v>
      </c>
      <c r="F61" s="241">
        <v>125519.99086599999</v>
      </c>
      <c r="G61" s="456">
        <v>8.2011727174452265E-2</v>
      </c>
      <c r="H61" s="486">
        <v>3.1914792141308428E-2</v>
      </c>
    </row>
    <row r="62" spans="1:8" ht="12.75" customHeight="1">
      <c r="A62" s="559" t="s">
        <v>619</v>
      </c>
      <c r="B62" s="240">
        <v>10128.427575</v>
      </c>
      <c r="C62" s="241">
        <v>11309.808242999999</v>
      </c>
      <c r="D62" s="242">
        <v>0.11664008645488089</v>
      </c>
      <c r="E62" s="240">
        <v>106795.93222800001</v>
      </c>
      <c r="F62" s="241">
        <v>118270.575446</v>
      </c>
      <c r="G62" s="456">
        <v>0.1074445718915833</v>
      </c>
      <c r="H62" s="486">
        <v>3.0071551198737851E-2</v>
      </c>
    </row>
    <row r="63" spans="1:8" ht="12.75" customHeight="1">
      <c r="A63" s="559" t="s">
        <v>126</v>
      </c>
      <c r="B63" s="240">
        <v>13253.471369999999</v>
      </c>
      <c r="C63" s="241">
        <v>12816.444054</v>
      </c>
      <c r="D63" s="242">
        <v>-3.2974554650582855E-2</v>
      </c>
      <c r="E63" s="240">
        <v>125435.956105</v>
      </c>
      <c r="F63" s="241">
        <v>116401.16464800001</v>
      </c>
      <c r="G63" s="456">
        <v>-7.2027126332398272E-2</v>
      </c>
      <c r="H63" s="486">
        <v>2.9596233628737548E-2</v>
      </c>
    </row>
    <row r="64" spans="1:8" ht="12.75" customHeight="1">
      <c r="A64" s="559" t="s">
        <v>23</v>
      </c>
      <c r="B64" s="240">
        <v>9284.322223000001</v>
      </c>
      <c r="C64" s="241">
        <v>11681.27637</v>
      </c>
      <c r="D64" s="242">
        <v>0.25817222726954014</v>
      </c>
      <c r="E64" s="240">
        <v>63825.046870999999</v>
      </c>
      <c r="F64" s="241">
        <v>115121.23564499999</v>
      </c>
      <c r="G64" s="456">
        <v>0.80369997812421978</v>
      </c>
      <c r="H64" s="486">
        <v>2.9270798072181574E-2</v>
      </c>
    </row>
    <row r="65" spans="1:8" ht="12.75" customHeight="1">
      <c r="A65" s="559" t="s">
        <v>27</v>
      </c>
      <c r="B65" s="240">
        <v>120654.18799599999</v>
      </c>
      <c r="C65" s="241">
        <v>109050.20688499996</v>
      </c>
      <c r="D65" s="242">
        <v>-9.6175535252740141E-2</v>
      </c>
      <c r="E65" s="240">
        <v>1318635.4314420004</v>
      </c>
      <c r="F65" s="241">
        <v>1229795.2764839991</v>
      </c>
      <c r="G65" s="456">
        <v>-6.7372795269765917E-2</v>
      </c>
      <c r="H65" s="486">
        <v>0.31268852359342525</v>
      </c>
    </row>
    <row r="66" spans="1:8" ht="12.75" customHeight="1">
      <c r="A66" s="487" t="s">
        <v>600</v>
      </c>
      <c r="B66" s="482">
        <v>697108.44960000005</v>
      </c>
      <c r="C66" s="483">
        <v>901252.88803399995</v>
      </c>
      <c r="D66" s="484">
        <v>0.29284459046671674</v>
      </c>
      <c r="E66" s="482">
        <v>7079859.7459000004</v>
      </c>
      <c r="F66" s="483">
        <v>7954055.6483110003</v>
      </c>
      <c r="G66" s="455">
        <v>0.12347644357181697</v>
      </c>
      <c r="H66" s="485">
        <v>1</v>
      </c>
    </row>
    <row r="67" spans="1:8" ht="12.75" customHeight="1">
      <c r="A67" s="559" t="s">
        <v>582</v>
      </c>
      <c r="B67" s="240">
        <v>0</v>
      </c>
      <c r="C67" s="241">
        <v>28450.358833999999</v>
      </c>
      <c r="D67" s="242" t="s">
        <v>65</v>
      </c>
      <c r="E67" s="240">
        <v>0</v>
      </c>
      <c r="F67" s="241">
        <v>107218.40431100001</v>
      </c>
      <c r="G67" s="456" t="s">
        <v>65</v>
      </c>
      <c r="H67" s="486">
        <v>1.3479715135481513E-2</v>
      </c>
    </row>
    <row r="68" spans="1:8" ht="12.75" customHeight="1">
      <c r="A68" s="560" t="s">
        <v>168</v>
      </c>
      <c r="B68" s="531">
        <v>697108.44960000005</v>
      </c>
      <c r="C68" s="532">
        <v>872802.52919999999</v>
      </c>
      <c r="D68" s="533">
        <v>0.25203263523891151</v>
      </c>
      <c r="E68" s="531">
        <v>7079859.7459000004</v>
      </c>
      <c r="F68" s="532">
        <v>7846837.2439999999</v>
      </c>
      <c r="G68" s="534">
        <v>0.10833230115104486</v>
      </c>
      <c r="H68" s="535">
        <v>0.98652028486451848</v>
      </c>
    </row>
    <row r="69" spans="1:8" ht="12.75" customHeight="1">
      <c r="A69" s="487" t="s">
        <v>601</v>
      </c>
      <c r="B69" s="482">
        <v>1555.9928</v>
      </c>
      <c r="C69" s="483">
        <v>1358.6143</v>
      </c>
      <c r="D69" s="484">
        <v>-0.12685052270164743</v>
      </c>
      <c r="E69" s="482">
        <v>17109.549784999999</v>
      </c>
      <c r="F69" s="483">
        <v>16484.266066</v>
      </c>
      <c r="G69" s="455">
        <v>-3.6545889684846511E-2</v>
      </c>
      <c r="H69" s="485">
        <v>1</v>
      </c>
    </row>
    <row r="70" spans="1:8" ht="12.75" customHeight="1">
      <c r="A70" s="559" t="s">
        <v>163</v>
      </c>
      <c r="B70" s="240">
        <v>1555.9928</v>
      </c>
      <c r="C70" s="241">
        <v>1358.6143</v>
      </c>
      <c r="D70" s="242">
        <v>-0.12685052270164743</v>
      </c>
      <c r="E70" s="240">
        <v>17109.549784999999</v>
      </c>
      <c r="F70" s="241">
        <v>16484.266066</v>
      </c>
      <c r="G70" s="456">
        <v>-3.6545889684846511E-2</v>
      </c>
      <c r="H70" s="488">
        <v>1</v>
      </c>
    </row>
    <row r="71" spans="1:8" ht="12.75" customHeight="1">
      <c r="A71" s="487" t="s">
        <v>602</v>
      </c>
      <c r="B71" s="482">
        <v>2007.981241</v>
      </c>
      <c r="C71" s="483">
        <v>2315.14743</v>
      </c>
      <c r="D71" s="484">
        <v>0.15297263875185774</v>
      </c>
      <c r="E71" s="482">
        <v>23507.834165</v>
      </c>
      <c r="F71" s="483">
        <v>25535.751606999998</v>
      </c>
      <c r="G71" s="455">
        <v>8.6265600980769852E-2</v>
      </c>
      <c r="H71" s="485">
        <v>1</v>
      </c>
    </row>
    <row r="72" spans="1:8" ht="12.75" customHeight="1">
      <c r="A72" s="559" t="s">
        <v>22</v>
      </c>
      <c r="B72" s="240">
        <v>842.82686999999999</v>
      </c>
      <c r="C72" s="241">
        <v>980.4325</v>
      </c>
      <c r="D72" s="242">
        <v>0.16326678099382375</v>
      </c>
      <c r="E72" s="240">
        <v>8396.0293860000002</v>
      </c>
      <c r="F72" s="241">
        <v>11620.073716999999</v>
      </c>
      <c r="G72" s="456">
        <v>0.38399631334973017</v>
      </c>
      <c r="H72" s="486">
        <v>0.45505117279628621</v>
      </c>
    </row>
    <row r="73" spans="1:8" ht="12.75" customHeight="1">
      <c r="A73" s="559" t="s">
        <v>619</v>
      </c>
      <c r="B73" s="240">
        <v>826.87747200000001</v>
      </c>
      <c r="C73" s="241">
        <v>461.686691</v>
      </c>
      <c r="D73" s="242">
        <v>-0.44165041782635484</v>
      </c>
      <c r="E73" s="240">
        <v>9434.8100599999998</v>
      </c>
      <c r="F73" s="241">
        <v>7275.9582059999993</v>
      </c>
      <c r="G73" s="456">
        <v>-0.22881773350718626</v>
      </c>
      <c r="H73" s="486">
        <v>0.28493221260836021</v>
      </c>
    </row>
    <row r="74" spans="1:8" ht="12.75" customHeight="1">
      <c r="A74" s="560" t="s">
        <v>169</v>
      </c>
      <c r="B74" s="531">
        <v>209.80303900000001</v>
      </c>
      <c r="C74" s="532">
        <v>498.03857499999998</v>
      </c>
      <c r="D74" s="533">
        <v>1.3738387078368297</v>
      </c>
      <c r="E74" s="531">
        <v>4625.4849139999997</v>
      </c>
      <c r="F74" s="532">
        <v>3239.0605399999999</v>
      </c>
      <c r="G74" s="534">
        <v>-0.29973600601391992</v>
      </c>
      <c r="H74" s="535">
        <v>0.12684414345227618</v>
      </c>
    </row>
    <row r="75" spans="1:8" ht="12.75" customHeight="1">
      <c r="A75" s="560" t="s">
        <v>24</v>
      </c>
      <c r="B75" s="531">
        <v>112.10118</v>
      </c>
      <c r="C75" s="532">
        <v>209.56328999999999</v>
      </c>
      <c r="D75" s="533">
        <v>0.86941199013248571</v>
      </c>
      <c r="E75" s="531">
        <v>922.67051000000004</v>
      </c>
      <c r="F75" s="532">
        <v>2035.10223</v>
      </c>
      <c r="G75" s="534">
        <v>1.2056651946099373</v>
      </c>
      <c r="H75" s="535">
        <v>7.969619462628727E-2</v>
      </c>
    </row>
    <row r="76" spans="1:8" ht="12.75" customHeight="1">
      <c r="A76" s="560" t="s">
        <v>162</v>
      </c>
      <c r="B76" s="531">
        <v>0</v>
      </c>
      <c r="C76" s="532">
        <v>131.29511400000001</v>
      </c>
      <c r="D76" s="533" t="s">
        <v>65</v>
      </c>
      <c r="E76" s="531">
        <v>0</v>
      </c>
      <c r="F76" s="532">
        <v>955.95169599999997</v>
      </c>
      <c r="G76" s="534" t="s">
        <v>65</v>
      </c>
      <c r="H76" s="535">
        <v>3.7435815898912067E-2</v>
      </c>
    </row>
    <row r="77" spans="1:8" ht="12.75" customHeight="1" thickBot="1">
      <c r="A77" s="561" t="s">
        <v>167</v>
      </c>
      <c r="B77" s="536">
        <v>16.372679999999999</v>
      </c>
      <c r="C77" s="537">
        <v>34.131259999999997</v>
      </c>
      <c r="D77" s="538">
        <v>1.0846471072542796</v>
      </c>
      <c r="E77" s="536">
        <v>128.83929499999999</v>
      </c>
      <c r="F77" s="537">
        <v>409.60521799999998</v>
      </c>
      <c r="G77" s="539">
        <v>2.1791948100926817</v>
      </c>
      <c r="H77" s="540">
        <v>1.6040460617878064E-2</v>
      </c>
    </row>
    <row r="78" spans="1:8" ht="45" customHeight="1">
      <c r="A78" s="646" t="s">
        <v>189</v>
      </c>
      <c r="B78" s="646"/>
      <c r="C78" s="646"/>
      <c r="D78" s="646"/>
      <c r="E78" s="646"/>
      <c r="F78" s="646"/>
      <c r="G78" s="646"/>
      <c r="H78" s="646"/>
    </row>
  </sheetData>
  <mergeCells count="3">
    <mergeCell ref="B4:D4"/>
    <mergeCell ref="E4:H4"/>
    <mergeCell ref="A78:H78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0"/>
  <sheetViews>
    <sheetView tabSelected="1" workbookViewId="0">
      <selection activeCell="F24" sqref="F24"/>
    </sheetView>
  </sheetViews>
  <sheetFormatPr baseColWidth="10" defaultColWidth="11.42578125" defaultRowHeight="15"/>
  <cols>
    <col min="1" max="1" width="23.42578125" style="172" customWidth="1"/>
    <col min="2" max="6" width="19.42578125" style="168" customWidth="1"/>
    <col min="7" max="16384" width="11.42578125" style="169"/>
  </cols>
  <sheetData>
    <row r="1" spans="1:6">
      <c r="A1" s="257" t="s">
        <v>554</v>
      </c>
      <c r="B1" s="314"/>
      <c r="C1" s="314"/>
      <c r="D1" s="314"/>
      <c r="E1" s="314"/>
      <c r="F1" s="314"/>
    </row>
    <row r="2" spans="1:6" ht="15.75">
      <c r="A2" s="143" t="s">
        <v>555</v>
      </c>
      <c r="B2" s="314"/>
      <c r="C2" s="314"/>
      <c r="D2" s="314"/>
      <c r="E2" s="314"/>
      <c r="F2" s="314"/>
    </row>
    <row r="3" spans="1:6">
      <c r="A3" s="257"/>
      <c r="B3" s="314"/>
      <c r="C3" s="314"/>
      <c r="D3" s="314"/>
      <c r="E3" s="314"/>
      <c r="F3" s="314"/>
    </row>
    <row r="4" spans="1:6">
      <c r="A4" s="256" t="s">
        <v>311</v>
      </c>
      <c r="B4" s="358" t="s">
        <v>546</v>
      </c>
      <c r="C4" s="358" t="s">
        <v>547</v>
      </c>
      <c r="D4" s="358" t="s">
        <v>548</v>
      </c>
      <c r="E4" s="358" t="s">
        <v>549</v>
      </c>
      <c r="F4" s="358" t="s">
        <v>550</v>
      </c>
    </row>
    <row r="5" spans="1:6">
      <c r="A5" s="256"/>
      <c r="B5" s="358" t="s">
        <v>551</v>
      </c>
      <c r="C5" s="358"/>
      <c r="D5" s="358" t="s">
        <v>552</v>
      </c>
      <c r="E5" s="358" t="s">
        <v>551</v>
      </c>
      <c r="F5" s="358" t="s">
        <v>553</v>
      </c>
    </row>
    <row r="6" spans="1:6">
      <c r="A6" s="257">
        <v>2011</v>
      </c>
      <c r="B6" s="314">
        <v>58.66</v>
      </c>
      <c r="C6" s="314">
        <v>146.12</v>
      </c>
      <c r="D6" s="314">
        <v>70.680000000000007</v>
      </c>
      <c r="E6" s="314">
        <v>135.63</v>
      </c>
      <c r="F6" s="314">
        <v>411.09</v>
      </c>
    </row>
    <row r="7" spans="1:6">
      <c r="A7" s="257">
        <v>2012</v>
      </c>
      <c r="B7" s="314">
        <v>441.66</v>
      </c>
      <c r="C7" s="314">
        <v>12.71</v>
      </c>
      <c r="D7" s="314">
        <v>571.66999999999996</v>
      </c>
      <c r="E7" s="314">
        <v>941.67</v>
      </c>
      <c r="F7" s="353">
        <v>1967.71</v>
      </c>
    </row>
    <row r="8" spans="1:6">
      <c r="A8" s="257">
        <v>2013</v>
      </c>
      <c r="B8" s="314">
        <v>336.98</v>
      </c>
      <c r="C8" s="314">
        <v>11.91</v>
      </c>
      <c r="D8" s="314">
        <v>505.37</v>
      </c>
      <c r="E8" s="314">
        <v>809.47</v>
      </c>
      <c r="F8" s="353">
        <v>1663.73</v>
      </c>
    </row>
    <row r="9" spans="1:6">
      <c r="A9" s="257">
        <v>2014</v>
      </c>
      <c r="B9" s="314">
        <v>372.45</v>
      </c>
      <c r="C9" s="314">
        <v>120.64</v>
      </c>
      <c r="D9" s="314">
        <v>528.97</v>
      </c>
      <c r="E9" s="314">
        <v>535.11</v>
      </c>
      <c r="F9" s="353">
        <v>1557.17</v>
      </c>
    </row>
    <row r="10" spans="1:6">
      <c r="A10" s="257">
        <v>2015</v>
      </c>
      <c r="B10" s="314">
        <v>208.18</v>
      </c>
      <c r="C10" s="314">
        <v>198.71</v>
      </c>
      <c r="D10" s="314">
        <v>352.16</v>
      </c>
      <c r="E10" s="314">
        <v>344.16</v>
      </c>
      <c r="F10" s="353">
        <v>1103.2</v>
      </c>
    </row>
    <row r="11" spans="1:6">
      <c r="A11" s="257">
        <v>2016</v>
      </c>
      <c r="B11" s="314">
        <v>236.43</v>
      </c>
      <c r="C11" s="314">
        <v>205.76</v>
      </c>
      <c r="D11" s="314">
        <v>519.58000000000004</v>
      </c>
      <c r="E11" s="314">
        <v>101.5</v>
      </c>
      <c r="F11" s="353">
        <v>1063.27</v>
      </c>
    </row>
    <row r="12" spans="1:6">
      <c r="A12" s="267">
        <v>2017</v>
      </c>
      <c r="B12" s="359">
        <f>SUM(B13:B23)</f>
        <v>508.60698097</v>
      </c>
      <c r="C12" s="359">
        <f>SUM(C13:C23)</f>
        <v>232.81629204000001</v>
      </c>
      <c r="D12" s="359">
        <f>SUM(D13:D23)</f>
        <v>642.65674906999993</v>
      </c>
      <c r="E12" s="359">
        <f>SUM(E13:E23)</f>
        <v>49.779004</v>
      </c>
      <c r="F12" s="359">
        <f>SUM(F13:F23)</f>
        <v>1433.8590260799999</v>
      </c>
    </row>
    <row r="13" spans="1:6">
      <c r="A13" s="257" t="s">
        <v>139</v>
      </c>
      <c r="B13" s="520" t="s">
        <v>55</v>
      </c>
      <c r="C13" s="520">
        <v>23.579535010000001</v>
      </c>
      <c r="D13" s="520">
        <v>0.10778700000000001</v>
      </c>
      <c r="E13" s="520" t="s">
        <v>55</v>
      </c>
      <c r="F13" s="520">
        <f t="shared" ref="F13:F20" si="0">SUM(B13:E13)</f>
        <v>23.687322009999999</v>
      </c>
    </row>
    <row r="14" spans="1:6">
      <c r="A14" s="257" t="s">
        <v>140</v>
      </c>
      <c r="B14" s="520">
        <v>23.927438019999997</v>
      </c>
      <c r="C14" s="520">
        <v>14.150867060000001</v>
      </c>
      <c r="D14" s="520">
        <v>36.297165070000005</v>
      </c>
      <c r="E14" s="520">
        <v>3.716189</v>
      </c>
      <c r="F14" s="520">
        <f t="shared" si="0"/>
        <v>78.091659150000012</v>
      </c>
    </row>
    <row r="15" spans="1:6">
      <c r="A15" s="257" t="s">
        <v>141</v>
      </c>
      <c r="B15" s="520">
        <v>103.44074098</v>
      </c>
      <c r="C15" s="520">
        <v>19.484278009999997</v>
      </c>
      <c r="D15" s="520">
        <v>142.27080000999999</v>
      </c>
      <c r="E15" s="520">
        <v>11.723566999999999</v>
      </c>
      <c r="F15" s="520">
        <f t="shared" si="0"/>
        <v>276.91938599999997</v>
      </c>
    </row>
    <row r="16" spans="1:6">
      <c r="A16" s="257" t="s">
        <v>142</v>
      </c>
      <c r="B16" s="520" t="s">
        <v>55</v>
      </c>
      <c r="C16" s="520">
        <v>19.206987939999998</v>
      </c>
      <c r="D16" s="520">
        <v>5.8699999999999996E-4</v>
      </c>
      <c r="E16" s="520">
        <v>2.1000000000000002E-5</v>
      </c>
      <c r="F16" s="520">
        <f t="shared" si="0"/>
        <v>19.207595939999997</v>
      </c>
    </row>
    <row r="17" spans="1:6">
      <c r="A17" s="257" t="s">
        <v>143</v>
      </c>
      <c r="B17" s="520">
        <v>72.041577029999999</v>
      </c>
      <c r="C17" s="520">
        <v>22.194449049999996</v>
      </c>
      <c r="D17" s="520">
        <v>75.500301989999997</v>
      </c>
      <c r="E17" s="520">
        <v>3.9121709999999998</v>
      </c>
      <c r="F17" s="520">
        <f t="shared" si="0"/>
        <v>173.64849906999999</v>
      </c>
    </row>
    <row r="18" spans="1:6">
      <c r="A18" s="257" t="s">
        <v>144</v>
      </c>
      <c r="B18" s="520">
        <v>101.02857698</v>
      </c>
      <c r="C18" s="520">
        <v>7.7686800099999997</v>
      </c>
      <c r="D18" s="520">
        <v>135.75231900999998</v>
      </c>
      <c r="E18" s="520">
        <v>14.114968000000001</v>
      </c>
      <c r="F18" s="520">
        <f t="shared" si="0"/>
        <v>258.66454399999998</v>
      </c>
    </row>
    <row r="19" spans="1:6">
      <c r="A19" s="257" t="s">
        <v>145</v>
      </c>
      <c r="B19" s="520" t="s">
        <v>55</v>
      </c>
      <c r="C19" s="520">
        <v>35.725807950000004</v>
      </c>
      <c r="D19" s="520">
        <v>0.118573</v>
      </c>
      <c r="E19" s="520">
        <v>0</v>
      </c>
      <c r="F19" s="520">
        <f t="shared" si="0"/>
        <v>35.844380950000001</v>
      </c>
    </row>
    <row r="20" spans="1:6">
      <c r="A20" s="257" t="s">
        <v>146</v>
      </c>
      <c r="B20" s="520">
        <v>54.845904000000004</v>
      </c>
      <c r="C20" s="520">
        <v>17.303361020000001</v>
      </c>
      <c r="D20" s="520">
        <v>68.335785999999999</v>
      </c>
      <c r="E20" s="520">
        <v>1.2825419999999998</v>
      </c>
      <c r="F20" s="520">
        <f t="shared" si="0"/>
        <v>141.76759302000002</v>
      </c>
    </row>
    <row r="21" spans="1:6">
      <c r="A21" s="257" t="s">
        <v>156</v>
      </c>
      <c r="B21" s="520">
        <v>88.924022010000002</v>
      </c>
      <c r="C21" s="520">
        <v>25.77045802</v>
      </c>
      <c r="D21" s="520">
        <v>121.26702998</v>
      </c>
      <c r="E21" s="520">
        <v>12.761949000000001</v>
      </c>
      <c r="F21" s="520">
        <f>SUM(B21:E21)</f>
        <v>248.72345901</v>
      </c>
    </row>
    <row r="22" spans="1:6">
      <c r="A22" s="257" t="s">
        <v>135</v>
      </c>
      <c r="B22" s="520">
        <v>0.41128899999999996</v>
      </c>
      <c r="C22" s="520">
        <v>21.512294990000001</v>
      </c>
      <c r="D22" s="520">
        <v>0.88676000999999993</v>
      </c>
      <c r="E22" s="520">
        <v>1.9999999999999999E-6</v>
      </c>
      <c r="F22" s="520">
        <f>SUM(B22:E22)</f>
        <v>22.810345999999999</v>
      </c>
    </row>
    <row r="23" spans="1:6">
      <c r="A23" s="257" t="s">
        <v>137</v>
      </c>
      <c r="B23" s="520">
        <v>63.987432949999999</v>
      </c>
      <c r="C23" s="520">
        <v>26.119572980000001</v>
      </c>
      <c r="D23" s="520">
        <v>62.119639999999997</v>
      </c>
      <c r="E23" s="520">
        <v>2.2675949999999996</v>
      </c>
      <c r="F23" s="520">
        <f>SUM(B23:E23)</f>
        <v>154.49424092999999</v>
      </c>
    </row>
    <row r="24" spans="1:6">
      <c r="A24" s="261" t="s">
        <v>550</v>
      </c>
      <c r="B24" s="360">
        <f>SUM(B6:B12)</f>
        <v>2162.9669809699999</v>
      </c>
      <c r="C24" s="360">
        <f>SUM(C6:C12)</f>
        <v>928.66629204000003</v>
      </c>
      <c r="D24" s="360">
        <f>SUM(D6:D12)</f>
        <v>3191.0867490699998</v>
      </c>
      <c r="E24" s="360">
        <f>SUM(E6:E12)</f>
        <v>2917.3190039999999</v>
      </c>
      <c r="F24" s="360">
        <f>SUM(F6:F12)</f>
        <v>9200.0290260799993</v>
      </c>
    </row>
    <row r="30" spans="1:6" ht="31.5" customHeight="1">
      <c r="A30" s="674" t="s">
        <v>556</v>
      </c>
      <c r="B30" s="674"/>
      <c r="C30" s="674"/>
      <c r="D30" s="674"/>
      <c r="E30" s="674"/>
      <c r="F30" s="674"/>
    </row>
  </sheetData>
  <mergeCells count="1">
    <mergeCell ref="A30:F3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H98"/>
  <sheetViews>
    <sheetView topLeftCell="A52" zoomScaleNormal="100" workbookViewId="0">
      <selection activeCell="A89" sqref="A89:H95"/>
    </sheetView>
  </sheetViews>
  <sheetFormatPr baseColWidth="10" defaultColWidth="11.5703125" defaultRowHeight="12" customHeight="1"/>
  <cols>
    <col min="1" max="1" width="33.42578125" style="275" customWidth="1"/>
    <col min="2" max="3" width="12.28515625" style="273" customWidth="1"/>
    <col min="4" max="4" width="12.5703125" style="274" customWidth="1"/>
    <col min="5" max="5" width="12.28515625" style="273" customWidth="1"/>
    <col min="6" max="6" width="12.28515625" style="275" customWidth="1"/>
    <col min="7" max="7" width="12.5703125" style="274" customWidth="1"/>
    <col min="8" max="8" width="11" style="274" customWidth="1"/>
    <col min="9" max="16384" width="11.5703125" style="275"/>
  </cols>
  <sheetData>
    <row r="1" spans="1:8" ht="12" customHeight="1">
      <c r="A1" s="272" t="s">
        <v>256</v>
      </c>
    </row>
    <row r="2" spans="1:8" ht="15.75">
      <c r="A2" s="276" t="s">
        <v>257</v>
      </c>
    </row>
    <row r="3" spans="1:8" ht="12" customHeight="1" thickBot="1">
      <c r="B3" s="277"/>
      <c r="C3" s="277"/>
      <c r="E3" s="277"/>
      <c r="F3" s="277"/>
    </row>
    <row r="4" spans="1:8" ht="12" customHeight="1" thickBot="1">
      <c r="A4" s="300"/>
      <c r="B4" s="640" t="s">
        <v>618</v>
      </c>
      <c r="C4" s="641"/>
      <c r="D4" s="642"/>
      <c r="E4" s="643" t="s">
        <v>617</v>
      </c>
      <c r="F4" s="644"/>
      <c r="G4" s="644"/>
      <c r="H4" s="645"/>
    </row>
    <row r="5" spans="1:8" ht="12" customHeight="1" thickBot="1">
      <c r="A5" s="152" t="s">
        <v>240</v>
      </c>
      <c r="B5" s="149">
        <v>2016</v>
      </c>
      <c r="C5" s="150">
        <v>2017</v>
      </c>
      <c r="D5" s="151" t="s">
        <v>238</v>
      </c>
      <c r="E5" s="149">
        <v>2016</v>
      </c>
      <c r="F5" s="150">
        <v>2017</v>
      </c>
      <c r="G5" s="153" t="s">
        <v>238</v>
      </c>
      <c r="H5" s="162" t="s">
        <v>239</v>
      </c>
    </row>
    <row r="6" spans="1:8" s="284" customFormat="1" ht="11.25" customHeight="1">
      <c r="A6" s="278" t="s">
        <v>595</v>
      </c>
      <c r="B6" s="279">
        <v>198854.56889900003</v>
      </c>
      <c r="C6" s="280">
        <v>206328.45662900005</v>
      </c>
      <c r="D6" s="281">
        <v>3.7584692025839583E-2</v>
      </c>
      <c r="E6" s="279">
        <v>2142586.8130199998</v>
      </c>
      <c r="F6" s="280">
        <v>2220162.8078319994</v>
      </c>
      <c r="G6" s="282">
        <v>3.6206698529360981E-2</v>
      </c>
      <c r="H6" s="283">
        <v>1</v>
      </c>
    </row>
    <row r="7" spans="1:8" ht="11.25" customHeight="1">
      <c r="A7" s="285" t="s">
        <v>35</v>
      </c>
      <c r="B7" s="286">
        <v>45467.143710999997</v>
      </c>
      <c r="C7" s="287">
        <v>38870.458882999999</v>
      </c>
      <c r="D7" s="288">
        <v>-0.14508685370539431</v>
      </c>
      <c r="E7" s="286">
        <v>476492.43539400003</v>
      </c>
      <c r="F7" s="287">
        <v>464003.86043200002</v>
      </c>
      <c r="G7" s="289">
        <v>-2.6209387671964901E-2</v>
      </c>
      <c r="H7" s="290">
        <v>0.20899542087415751</v>
      </c>
    </row>
    <row r="8" spans="1:8" ht="11.25" customHeight="1">
      <c r="A8" s="285" t="s">
        <v>175</v>
      </c>
      <c r="B8" s="286">
        <v>34232.540894999998</v>
      </c>
      <c r="C8" s="287">
        <v>39258.544715999997</v>
      </c>
      <c r="D8" s="288">
        <v>0.14681947905696058</v>
      </c>
      <c r="E8" s="286">
        <v>300409.80179400003</v>
      </c>
      <c r="F8" s="287">
        <v>411281.04251699999</v>
      </c>
      <c r="G8" s="289">
        <v>0.36906665515204362</v>
      </c>
      <c r="H8" s="290">
        <v>0.18524814534597941</v>
      </c>
    </row>
    <row r="9" spans="1:8" ht="11.25" customHeight="1">
      <c r="A9" s="291" t="s">
        <v>176</v>
      </c>
      <c r="B9" s="286">
        <v>29712.269831000001</v>
      </c>
      <c r="C9" s="287">
        <v>33415.123858000021</v>
      </c>
      <c r="D9" s="288">
        <v>0.12462373450636499</v>
      </c>
      <c r="E9" s="286">
        <v>417115.21333</v>
      </c>
      <c r="F9" s="287">
        <v>406273.54963800003</v>
      </c>
      <c r="G9" s="289">
        <v>-2.5992012148026378E-2</v>
      </c>
      <c r="H9" s="290">
        <v>0.18299268333151131</v>
      </c>
    </row>
    <row r="10" spans="1:8" ht="11.25" customHeight="1">
      <c r="A10" s="291" t="s">
        <v>37</v>
      </c>
      <c r="B10" s="286">
        <v>28906.234134000006</v>
      </c>
      <c r="C10" s="287">
        <v>31854.084999999999</v>
      </c>
      <c r="D10" s="288">
        <v>0.10197976160902544</v>
      </c>
      <c r="E10" s="286">
        <v>327210.86743600003</v>
      </c>
      <c r="F10" s="287">
        <v>293610.32272</v>
      </c>
      <c r="G10" s="289">
        <v>-0.10268774071989539</v>
      </c>
      <c r="H10" s="290">
        <v>0.13224720353130859</v>
      </c>
    </row>
    <row r="11" spans="1:8" ht="11.25" customHeight="1">
      <c r="A11" s="291" t="s">
        <v>177</v>
      </c>
      <c r="B11" s="286">
        <v>17923.727219</v>
      </c>
      <c r="C11" s="287">
        <v>20677.899208000003</v>
      </c>
      <c r="D11" s="288">
        <v>0.15366067310377551</v>
      </c>
      <c r="E11" s="286">
        <v>164863.432719</v>
      </c>
      <c r="F11" s="287">
        <v>192094.23194500004</v>
      </c>
      <c r="G11" s="289">
        <v>0.16517185634738851</v>
      </c>
      <c r="H11" s="290">
        <v>8.6522588013525484E-2</v>
      </c>
    </row>
    <row r="12" spans="1:8" ht="11.25" customHeight="1">
      <c r="A12" s="291" t="s">
        <v>36</v>
      </c>
      <c r="B12" s="286">
        <v>14668.461413000001</v>
      </c>
      <c r="C12" s="287">
        <v>14318.684577</v>
      </c>
      <c r="D12" s="288">
        <v>-2.3845502684419873E-2</v>
      </c>
      <c r="E12" s="286">
        <v>160069.53297499998</v>
      </c>
      <c r="F12" s="287">
        <v>146961.73577899998</v>
      </c>
      <c r="G12" s="289">
        <v>-8.1888145435191628E-2</v>
      </c>
      <c r="H12" s="290">
        <v>6.6194125611224383E-2</v>
      </c>
    </row>
    <row r="13" spans="1:8" ht="11.25" customHeight="1">
      <c r="A13" s="291" t="s">
        <v>38</v>
      </c>
      <c r="B13" s="292">
        <v>11996.424449999999</v>
      </c>
      <c r="C13" s="293">
        <v>10932.51815</v>
      </c>
      <c r="D13" s="288">
        <v>-8.8685283222035283E-2</v>
      </c>
      <c r="E13" s="292">
        <v>125901.731407</v>
      </c>
      <c r="F13" s="293">
        <v>130837.286062</v>
      </c>
      <c r="G13" s="289">
        <v>3.9201642422572736E-2</v>
      </c>
      <c r="H13" s="290">
        <v>5.8931392598979393E-2</v>
      </c>
    </row>
    <row r="14" spans="1:8" ht="11.25" customHeight="1">
      <c r="A14" s="291" t="s">
        <v>39</v>
      </c>
      <c r="B14" s="292">
        <v>5295.7035739999992</v>
      </c>
      <c r="C14" s="293">
        <v>5233.6945290000003</v>
      </c>
      <c r="D14" s="288">
        <v>-1.1709311923054244E-2</v>
      </c>
      <c r="E14" s="292">
        <v>56126.252729</v>
      </c>
      <c r="F14" s="293">
        <v>52769.412943000003</v>
      </c>
      <c r="G14" s="289">
        <v>-5.980872805116999E-2</v>
      </c>
      <c r="H14" s="290">
        <v>2.3768262740393176E-2</v>
      </c>
    </row>
    <row r="15" spans="1:8" ht="11.25" customHeight="1">
      <c r="A15" s="291" t="s">
        <v>40</v>
      </c>
      <c r="B15" s="292">
        <v>3538.5664020000004</v>
      </c>
      <c r="C15" s="293">
        <v>4788.4682719999992</v>
      </c>
      <c r="D15" s="288">
        <v>0.35322266929724799</v>
      </c>
      <c r="E15" s="292">
        <v>38680.969398000001</v>
      </c>
      <c r="F15" s="293">
        <v>45247.479062999999</v>
      </c>
      <c r="G15" s="289">
        <v>0.16976073162580874</v>
      </c>
      <c r="H15" s="290">
        <v>2.0380252701910812E-2</v>
      </c>
    </row>
    <row r="16" spans="1:8" ht="11.25" customHeight="1">
      <c r="A16" s="291" t="s">
        <v>41</v>
      </c>
      <c r="B16" s="292">
        <v>2885.1308399999998</v>
      </c>
      <c r="C16" s="293">
        <v>2602.8520290000001</v>
      </c>
      <c r="D16" s="288">
        <v>-9.7839171481040932E-2</v>
      </c>
      <c r="E16" s="292">
        <v>29090.856594999997</v>
      </c>
      <c r="F16" s="293">
        <v>28875.715607999999</v>
      </c>
      <c r="G16" s="289">
        <v>-7.3954847736239504E-3</v>
      </c>
      <c r="H16" s="290">
        <v>1.3006125274297918E-2</v>
      </c>
    </row>
    <row r="17" spans="1:8" ht="11.25" customHeight="1">
      <c r="A17" s="291" t="s">
        <v>42</v>
      </c>
      <c r="B17" s="292">
        <v>2360.0273030000003</v>
      </c>
      <c r="C17" s="293">
        <v>2732.8568880000003</v>
      </c>
      <c r="D17" s="288">
        <v>0.15797681006743836</v>
      </c>
      <c r="E17" s="292">
        <v>26033.497620999999</v>
      </c>
      <c r="F17" s="293">
        <v>28650.039993000002</v>
      </c>
      <c r="G17" s="289">
        <v>0.10050675518487995</v>
      </c>
      <c r="H17" s="290">
        <v>1.2904477046427472E-2</v>
      </c>
    </row>
    <row r="18" spans="1:8" ht="11.25" customHeight="1">
      <c r="A18" s="291" t="s">
        <v>43</v>
      </c>
      <c r="B18" s="292">
        <v>1081.9816330000001</v>
      </c>
      <c r="C18" s="293">
        <v>986.30857000000003</v>
      </c>
      <c r="D18" s="288">
        <v>-8.8423925214634491E-2</v>
      </c>
      <c r="E18" s="292">
        <v>13618.935220000001</v>
      </c>
      <c r="F18" s="293">
        <v>12061.067127999999</v>
      </c>
      <c r="G18" s="289">
        <v>-0.11438985991446715</v>
      </c>
      <c r="H18" s="290">
        <v>5.4325147171426112E-3</v>
      </c>
    </row>
    <row r="19" spans="1:8" ht="11.25" customHeight="1">
      <c r="A19" s="291" t="s">
        <v>44</v>
      </c>
      <c r="B19" s="292">
        <v>410.04559999999998</v>
      </c>
      <c r="C19" s="293">
        <v>316.46747599999998</v>
      </c>
      <c r="D19" s="288">
        <v>-0.22821394498563086</v>
      </c>
      <c r="E19" s="292">
        <v>3348.9360649999999</v>
      </c>
      <c r="F19" s="293">
        <v>3645.7620659999998</v>
      </c>
      <c r="G19" s="289">
        <v>8.8632925573632892E-2</v>
      </c>
      <c r="H19" s="290">
        <v>1.6421147373241989E-3</v>
      </c>
    </row>
    <row r="20" spans="1:8" ht="11.25" customHeight="1">
      <c r="A20" s="291" t="s">
        <v>178</v>
      </c>
      <c r="B20" s="292">
        <v>144.56832</v>
      </c>
      <c r="C20" s="293">
        <v>173.12133</v>
      </c>
      <c r="D20" s="288">
        <v>0.19750530406661704</v>
      </c>
      <c r="E20" s="292">
        <v>1621.81097</v>
      </c>
      <c r="F20" s="293">
        <v>1990.49729</v>
      </c>
      <c r="G20" s="289">
        <v>0.22733001984812073</v>
      </c>
      <c r="H20" s="290">
        <v>8.9655465039689187E-4</v>
      </c>
    </row>
    <row r="21" spans="1:8" ht="11.25" customHeight="1">
      <c r="A21" s="291" t="s">
        <v>45</v>
      </c>
      <c r="B21" s="292">
        <v>165.58455499999999</v>
      </c>
      <c r="C21" s="293">
        <v>107.30968</v>
      </c>
      <c r="D21" s="288">
        <v>-0.35193424290085507</v>
      </c>
      <c r="E21" s="292">
        <v>1349.046437</v>
      </c>
      <c r="F21" s="293">
        <v>1282.416757</v>
      </c>
      <c r="G21" s="289">
        <v>-4.9390204942218796E-2</v>
      </c>
      <c r="H21" s="290">
        <v>5.7762284480942486E-4</v>
      </c>
    </row>
    <row r="22" spans="1:8" ht="11.25" customHeight="1" thickBot="1">
      <c r="A22" s="291" t="s">
        <v>46</v>
      </c>
      <c r="B22" s="292">
        <v>66.159019000000001</v>
      </c>
      <c r="C22" s="293">
        <v>60.063462999999999</v>
      </c>
      <c r="D22" s="288">
        <v>-9.2134921166228345E-2</v>
      </c>
      <c r="E22" s="292">
        <v>653.49293</v>
      </c>
      <c r="F22" s="293">
        <v>578.38789100000008</v>
      </c>
      <c r="G22" s="289">
        <v>-0.11492861751388794</v>
      </c>
      <c r="H22" s="290">
        <v>2.6051598061170968E-4</v>
      </c>
    </row>
    <row r="23" spans="1:8" ht="11.25" customHeight="1">
      <c r="A23" s="294" t="s">
        <v>596</v>
      </c>
      <c r="B23" s="295">
        <v>12773191.634826412</v>
      </c>
      <c r="C23" s="296">
        <v>12605837.425400114</v>
      </c>
      <c r="D23" s="281">
        <v>-1.310198846230437E-2</v>
      </c>
      <c r="E23" s="295">
        <v>139988147.16659203</v>
      </c>
      <c r="F23" s="296">
        <v>137948640.85758409</v>
      </c>
      <c r="G23" s="282">
        <v>-1.4569135675328582E-2</v>
      </c>
      <c r="H23" s="283">
        <v>1</v>
      </c>
    </row>
    <row r="24" spans="1:8" ht="11.25" customHeight="1">
      <c r="A24" s="291" t="s">
        <v>45</v>
      </c>
      <c r="B24" s="292">
        <v>3600377.0388549999</v>
      </c>
      <c r="C24" s="293">
        <v>3431065.5272629997</v>
      </c>
      <c r="D24" s="288">
        <v>-4.7026050262181762E-2</v>
      </c>
      <c r="E24" s="292">
        <v>39887143.200418994</v>
      </c>
      <c r="F24" s="293">
        <v>39263612.374426007</v>
      </c>
      <c r="G24" s="289">
        <v>-1.5632376148373428E-2</v>
      </c>
      <c r="H24" s="290">
        <v>0.28462485842800811</v>
      </c>
    </row>
    <row r="25" spans="1:8" ht="11.25" customHeight="1">
      <c r="A25" s="291" t="s">
        <v>41</v>
      </c>
      <c r="B25" s="292">
        <v>3147528.9523100001</v>
      </c>
      <c r="C25" s="293">
        <v>2713135.6088480004</v>
      </c>
      <c r="D25" s="288">
        <v>-0.13801091270127774</v>
      </c>
      <c r="E25" s="292">
        <v>33077172.911263999</v>
      </c>
      <c r="F25" s="293">
        <v>30168161.159553997</v>
      </c>
      <c r="G25" s="289">
        <v>-8.7946202642952498E-2</v>
      </c>
      <c r="H25" s="290">
        <v>0.21869125329548633</v>
      </c>
    </row>
    <row r="26" spans="1:8" ht="11.25" customHeight="1">
      <c r="A26" s="291" t="s">
        <v>35</v>
      </c>
      <c r="B26" s="292">
        <v>1657480.296272882</v>
      </c>
      <c r="C26" s="293">
        <v>2035752.4114184</v>
      </c>
      <c r="D26" s="288">
        <v>0.22822118368231914</v>
      </c>
      <c r="E26" s="292">
        <v>15251307.783442251</v>
      </c>
      <c r="F26" s="293">
        <v>19744517.274314016</v>
      </c>
      <c r="G26" s="289">
        <v>0.29461142314299549</v>
      </c>
      <c r="H26" s="290">
        <v>0.14312948030200554</v>
      </c>
    </row>
    <row r="27" spans="1:8" ht="11.25" customHeight="1">
      <c r="A27" s="291" t="s">
        <v>29</v>
      </c>
      <c r="B27" s="292">
        <v>1286689.444596</v>
      </c>
      <c r="C27" s="293">
        <v>783749.02428799996</v>
      </c>
      <c r="D27" s="288">
        <v>-0.39087941726755626</v>
      </c>
      <c r="E27" s="292">
        <v>16285941.857291</v>
      </c>
      <c r="F27" s="293">
        <v>11946161.536533</v>
      </c>
      <c r="G27" s="289">
        <v>-0.26647401536774729</v>
      </c>
      <c r="H27" s="290">
        <v>8.6598617153945151E-2</v>
      </c>
    </row>
    <row r="28" spans="1:8" ht="11.25" customHeight="1">
      <c r="A28" s="291" t="s">
        <v>46</v>
      </c>
      <c r="B28" s="292">
        <v>726457.99372799997</v>
      </c>
      <c r="C28" s="293">
        <v>997904.77849899989</v>
      </c>
      <c r="D28" s="288">
        <v>0.37365792257031027</v>
      </c>
      <c r="E28" s="292">
        <v>10612455.654621001</v>
      </c>
      <c r="F28" s="293">
        <v>10496920.504118999</v>
      </c>
      <c r="G28" s="289">
        <v>-1.0886749896730441E-2</v>
      </c>
      <c r="H28" s="290">
        <v>7.609296067625522E-2</v>
      </c>
    </row>
    <row r="29" spans="1:8" ht="11.25" customHeight="1">
      <c r="A29" s="291" t="s">
        <v>44</v>
      </c>
      <c r="B29" s="292">
        <v>851309.24476027582</v>
      </c>
      <c r="C29" s="293">
        <v>845820.15655487264</v>
      </c>
      <c r="D29" s="288">
        <v>-6.4478193314450039E-3</v>
      </c>
      <c r="E29" s="292">
        <v>9413641.2575361244</v>
      </c>
      <c r="F29" s="293">
        <v>9679953.5054302979</v>
      </c>
      <c r="G29" s="289">
        <v>2.8290035769206412E-2</v>
      </c>
      <c r="H29" s="290">
        <v>7.0170705889184684E-2</v>
      </c>
    </row>
    <row r="30" spans="1:8" ht="11.25" customHeight="1">
      <c r="A30" s="291" t="s">
        <v>37</v>
      </c>
      <c r="B30" s="292">
        <v>360857.04499999998</v>
      </c>
      <c r="C30" s="293">
        <v>663508.33600000001</v>
      </c>
      <c r="D30" s="288">
        <v>0.83870135055836315</v>
      </c>
      <c r="E30" s="292">
        <v>3189939.4700949998</v>
      </c>
      <c r="F30" s="293">
        <v>3876268.0914559993</v>
      </c>
      <c r="G30" s="289">
        <v>0.21515412057036931</v>
      </c>
      <c r="H30" s="290">
        <v>2.8099356886435691E-2</v>
      </c>
    </row>
    <row r="31" spans="1:8" ht="11.25" customHeight="1">
      <c r="A31" s="291" t="s">
        <v>176</v>
      </c>
      <c r="B31" s="292">
        <v>293268.97649000003</v>
      </c>
      <c r="C31" s="293">
        <v>271815.00407600001</v>
      </c>
      <c r="D31" s="288">
        <v>-7.3154592315807232E-2</v>
      </c>
      <c r="E31" s="292">
        <v>2558527.0150970002</v>
      </c>
      <c r="F31" s="293">
        <v>3570532.3210920002</v>
      </c>
      <c r="G31" s="289">
        <v>0.39554216157324107</v>
      </c>
      <c r="H31" s="290">
        <v>2.5883055453791382E-2</v>
      </c>
    </row>
    <row r="32" spans="1:8" ht="11.25" customHeight="1">
      <c r="A32" s="291" t="s">
        <v>38</v>
      </c>
      <c r="B32" s="292">
        <v>376285.31520000001</v>
      </c>
      <c r="C32" s="293">
        <v>230613.46239999999</v>
      </c>
      <c r="D32" s="288">
        <v>-0.38713137854602098</v>
      </c>
      <c r="E32" s="292">
        <v>3293879.7538999999</v>
      </c>
      <c r="F32" s="293">
        <v>2831074.2938260003</v>
      </c>
      <c r="G32" s="289">
        <v>-0.14050466157000163</v>
      </c>
      <c r="H32" s="290">
        <v>2.0522668989169345E-2</v>
      </c>
    </row>
    <row r="33" spans="1:8" ht="11.25" customHeight="1">
      <c r="A33" s="291" t="s">
        <v>175</v>
      </c>
      <c r="B33" s="292">
        <v>117760.84201199999</v>
      </c>
      <c r="C33" s="293">
        <v>228988.919765</v>
      </c>
      <c r="D33" s="288">
        <v>0.94452515668719239</v>
      </c>
      <c r="E33" s="292">
        <v>2426276.213854</v>
      </c>
      <c r="F33" s="293">
        <v>2564489.9858730002</v>
      </c>
      <c r="G33" s="289">
        <v>5.6965390514815084E-2</v>
      </c>
      <c r="H33" s="290">
        <v>1.8590179431492462E-2</v>
      </c>
    </row>
    <row r="34" spans="1:8" ht="11.25" customHeight="1">
      <c r="A34" s="291" t="s">
        <v>39</v>
      </c>
      <c r="B34" s="292">
        <v>84813.818725000005</v>
      </c>
      <c r="C34" s="293">
        <v>159080.79623000001</v>
      </c>
      <c r="D34" s="288">
        <v>0.87564713653329251</v>
      </c>
      <c r="E34" s="292">
        <v>1163396.3981379999</v>
      </c>
      <c r="F34" s="293">
        <v>1656219.9343599998</v>
      </c>
      <c r="G34" s="289">
        <v>0.42360758294486489</v>
      </c>
      <c r="H34" s="290">
        <v>1.2006061995709361E-2</v>
      </c>
    </row>
    <row r="35" spans="1:8" ht="11.25" customHeight="1">
      <c r="A35" s="291" t="s">
        <v>177</v>
      </c>
      <c r="B35" s="292">
        <v>59872.830373999997</v>
      </c>
      <c r="C35" s="293">
        <v>57308.584292</v>
      </c>
      <c r="D35" s="288">
        <v>-4.2828208821634961E-2</v>
      </c>
      <c r="E35" s="292">
        <v>659007.50802099996</v>
      </c>
      <c r="F35" s="293">
        <v>704673.22551200003</v>
      </c>
      <c r="G35" s="289">
        <v>6.9294684711763477E-2</v>
      </c>
      <c r="H35" s="290">
        <v>5.1082288388726721E-3</v>
      </c>
    </row>
    <row r="36" spans="1:8" ht="11.25" customHeight="1">
      <c r="A36" s="291" t="s">
        <v>36</v>
      </c>
      <c r="B36" s="292">
        <v>63475.968764999998</v>
      </c>
      <c r="C36" s="293">
        <v>42173.767758999995</v>
      </c>
      <c r="D36" s="288">
        <v>-0.33559473640906157</v>
      </c>
      <c r="E36" s="292">
        <v>834311.51882700005</v>
      </c>
      <c r="F36" s="293">
        <v>572509.84960399999</v>
      </c>
      <c r="G36" s="289">
        <v>-0.31379366497430128</v>
      </c>
      <c r="H36" s="290">
        <v>4.1501666565533597E-3</v>
      </c>
    </row>
    <row r="37" spans="1:8" ht="11.25" customHeight="1">
      <c r="A37" s="291" t="s">
        <v>42</v>
      </c>
      <c r="B37" s="292">
        <v>35895.636058000004</v>
      </c>
      <c r="C37" s="293">
        <v>54184.619382999997</v>
      </c>
      <c r="D37" s="288">
        <v>0.50950436692217238</v>
      </c>
      <c r="E37" s="292">
        <v>415402.675735</v>
      </c>
      <c r="F37" s="293">
        <v>461233.99187600001</v>
      </c>
      <c r="G37" s="289">
        <v>0.11032985297917874</v>
      </c>
      <c r="H37" s="290">
        <v>3.3435196534641496E-3</v>
      </c>
    </row>
    <row r="38" spans="1:8" ht="11.25" customHeight="1">
      <c r="A38" s="291" t="s">
        <v>164</v>
      </c>
      <c r="B38" s="292">
        <v>91285.202574251685</v>
      </c>
      <c r="C38" s="293">
        <v>36009.034475838074</v>
      </c>
      <c r="D38" s="288">
        <v>-0.60553262237055117</v>
      </c>
      <c r="E38" s="292">
        <v>639038.97343068174</v>
      </c>
      <c r="F38" s="293">
        <v>231617.80933890844</v>
      </c>
      <c r="G38" s="289">
        <v>-0.637552920918942</v>
      </c>
      <c r="H38" s="290">
        <v>1.6790147978190438E-3</v>
      </c>
    </row>
    <row r="39" spans="1:8" ht="11.25" customHeight="1">
      <c r="A39" s="291" t="s">
        <v>40</v>
      </c>
      <c r="B39" s="292">
        <v>13109.056689999999</v>
      </c>
      <c r="C39" s="293">
        <v>13562.586943</v>
      </c>
      <c r="D39" s="288">
        <v>3.4596711550265002E-2</v>
      </c>
      <c r="E39" s="292">
        <v>233632.872649</v>
      </c>
      <c r="F39" s="293">
        <v>133964.451344</v>
      </c>
      <c r="G39" s="289">
        <v>-0.4266027300650348</v>
      </c>
      <c r="H39" s="290">
        <v>9.7111831266465825E-4</v>
      </c>
    </row>
    <row r="40" spans="1:8" ht="11.25" customHeight="1" thickBot="1">
      <c r="A40" s="291" t="s">
        <v>43</v>
      </c>
      <c r="B40" s="292">
        <v>6723.9724159999996</v>
      </c>
      <c r="C40" s="293">
        <v>41164.807204999997</v>
      </c>
      <c r="D40" s="288">
        <v>5.1220963826452435</v>
      </c>
      <c r="E40" s="292">
        <v>47072.102272000004</v>
      </c>
      <c r="F40" s="293">
        <v>46730.548925999996</v>
      </c>
      <c r="G40" s="289">
        <v>-7.2559611641389576E-3</v>
      </c>
      <c r="H40" s="290">
        <v>3.387532391438626E-4</v>
      </c>
    </row>
    <row r="41" spans="1:8" ht="11.25" customHeight="1">
      <c r="A41" s="294" t="s">
        <v>597</v>
      </c>
      <c r="B41" s="295">
        <v>126706.851024</v>
      </c>
      <c r="C41" s="296">
        <v>138402.058487</v>
      </c>
      <c r="D41" s="281">
        <v>9.2301303114105337E-2</v>
      </c>
      <c r="E41" s="295">
        <v>1216596.4401079998</v>
      </c>
      <c r="F41" s="296">
        <v>1346403.6785950004</v>
      </c>
      <c r="G41" s="282">
        <v>0.10669703955033549</v>
      </c>
      <c r="H41" s="283">
        <v>1</v>
      </c>
    </row>
    <row r="42" spans="1:8" ht="11.25" customHeight="1">
      <c r="A42" s="291" t="s">
        <v>176</v>
      </c>
      <c r="B42" s="292">
        <v>41713.816799</v>
      </c>
      <c r="C42" s="293">
        <v>52701.697202999996</v>
      </c>
      <c r="D42" s="288">
        <v>0.26341105291193134</v>
      </c>
      <c r="E42" s="292">
        <v>276684.6747359999</v>
      </c>
      <c r="F42" s="293">
        <v>459112.40321099997</v>
      </c>
      <c r="G42" s="289">
        <v>0.65933441615103705</v>
      </c>
      <c r="H42" s="290">
        <v>0.34099164352409755</v>
      </c>
    </row>
    <row r="43" spans="1:8" ht="11.25" customHeight="1">
      <c r="A43" s="291" t="s">
        <v>177</v>
      </c>
      <c r="B43" s="292">
        <v>22777.084036</v>
      </c>
      <c r="C43" s="293">
        <v>23785.876695999999</v>
      </c>
      <c r="D43" s="288">
        <v>4.4289807176615126E-2</v>
      </c>
      <c r="E43" s="292">
        <v>284123.01066100004</v>
      </c>
      <c r="F43" s="293">
        <v>265348.53670799994</v>
      </c>
      <c r="G43" s="289">
        <v>-6.6078681586972055E-2</v>
      </c>
      <c r="H43" s="290">
        <v>0.19707947989632391</v>
      </c>
    </row>
    <row r="44" spans="1:8" ht="11.25" customHeight="1">
      <c r="A44" s="291" t="s">
        <v>39</v>
      </c>
      <c r="B44" s="292">
        <v>23756.921202999998</v>
      </c>
      <c r="C44" s="293">
        <v>19930.324573000002</v>
      </c>
      <c r="D44" s="288">
        <v>-0.16107291838459181</v>
      </c>
      <c r="E44" s="292">
        <v>245643.01839999997</v>
      </c>
      <c r="F44" s="293">
        <v>221943.27221299999</v>
      </c>
      <c r="G44" s="289">
        <v>-9.6480438733283269E-2</v>
      </c>
      <c r="H44" s="290">
        <v>0.16484155215960364</v>
      </c>
    </row>
    <row r="45" spans="1:8" ht="11.25" customHeight="1">
      <c r="A45" s="291" t="s">
        <v>40</v>
      </c>
      <c r="B45" s="292">
        <v>15444.563525</v>
      </c>
      <c r="C45" s="293">
        <v>17071.377343</v>
      </c>
      <c r="D45" s="288">
        <v>0.10533245665160362</v>
      </c>
      <c r="E45" s="292">
        <v>165616.723657</v>
      </c>
      <c r="F45" s="293">
        <v>148138.561636</v>
      </c>
      <c r="G45" s="289">
        <v>-0.10553379897309212</v>
      </c>
      <c r="H45" s="290">
        <v>0.11002536905617014</v>
      </c>
    </row>
    <row r="46" spans="1:8" ht="11.25" customHeight="1">
      <c r="A46" s="291" t="s">
        <v>42</v>
      </c>
      <c r="B46" s="292">
        <v>12469.823988</v>
      </c>
      <c r="C46" s="293">
        <v>12692.753035000002</v>
      </c>
      <c r="D46" s="288">
        <v>1.7877481447575505E-2</v>
      </c>
      <c r="E46" s="292">
        <v>126308.65197899999</v>
      </c>
      <c r="F46" s="293">
        <v>123879.55974200001</v>
      </c>
      <c r="G46" s="289">
        <v>-1.9231400216382921E-2</v>
      </c>
      <c r="H46" s="290">
        <v>9.2007740109022018E-2</v>
      </c>
    </row>
    <row r="47" spans="1:8" ht="11.25" customHeight="1">
      <c r="A47" s="291" t="s">
        <v>178</v>
      </c>
      <c r="B47" s="292">
        <v>3860.7109399999999</v>
      </c>
      <c r="C47" s="293">
        <v>4455.4501399999999</v>
      </c>
      <c r="D47" s="288">
        <v>0.15404913997523995</v>
      </c>
      <c r="E47" s="292">
        <v>38720.676890000002</v>
      </c>
      <c r="F47" s="293">
        <v>49115.896200000003</v>
      </c>
      <c r="G47" s="289">
        <v>0.26846687984126305</v>
      </c>
      <c r="H47" s="290">
        <v>3.6479324129040883E-2</v>
      </c>
    </row>
    <row r="48" spans="1:8" ht="11.25" customHeight="1">
      <c r="A48" s="291" t="s">
        <v>46</v>
      </c>
      <c r="B48" s="292">
        <v>3543.441703</v>
      </c>
      <c r="C48" s="293">
        <v>3833.7637610000002</v>
      </c>
      <c r="D48" s="288">
        <v>8.1932223621515643E-2</v>
      </c>
      <c r="E48" s="292">
        <v>43109.432488999999</v>
      </c>
      <c r="F48" s="293">
        <v>41752.109770000003</v>
      </c>
      <c r="G48" s="289">
        <v>-3.1485515828730493E-2</v>
      </c>
      <c r="H48" s="290">
        <v>3.1010097813732339E-2</v>
      </c>
    </row>
    <row r="49" spans="1:8" ht="11.25" customHeight="1">
      <c r="A49" s="291" t="s">
        <v>35</v>
      </c>
      <c r="B49" s="292">
        <v>2070.3281219999999</v>
      </c>
      <c r="C49" s="293">
        <v>3088.8029400000005</v>
      </c>
      <c r="D49" s="288">
        <v>0.49193884156687351</v>
      </c>
      <c r="E49" s="292">
        <v>23626.714891</v>
      </c>
      <c r="F49" s="293">
        <v>26359.266555000002</v>
      </c>
      <c r="G49" s="289">
        <v>0.11565516732251679</v>
      </c>
      <c r="H49" s="290">
        <v>1.9577536049594304E-2</v>
      </c>
    </row>
    <row r="50" spans="1:8" ht="11.25" customHeight="1">
      <c r="A50" s="291" t="s">
        <v>43</v>
      </c>
      <c r="B50" s="292">
        <v>920.31729099999995</v>
      </c>
      <c r="C50" s="293">
        <v>678.72624299999995</v>
      </c>
      <c r="D50" s="288">
        <v>-0.26250843091026965</v>
      </c>
      <c r="E50" s="292">
        <v>9974.9438829999999</v>
      </c>
      <c r="F50" s="293">
        <v>8847.5772870000001</v>
      </c>
      <c r="G50" s="289">
        <v>-0.11301984344206062</v>
      </c>
      <c r="H50" s="290">
        <v>6.5712664245188533E-3</v>
      </c>
    </row>
    <row r="51" spans="1:8" ht="11.25" customHeight="1">
      <c r="A51" s="291" t="s">
        <v>45</v>
      </c>
      <c r="B51" s="292">
        <v>149.84341699999999</v>
      </c>
      <c r="C51" s="293">
        <v>114.87376500000001</v>
      </c>
      <c r="D51" s="288">
        <v>-0.23337462999792635</v>
      </c>
      <c r="E51" s="292">
        <v>1832.113961</v>
      </c>
      <c r="F51" s="293">
        <v>1521.1385929999999</v>
      </c>
      <c r="G51" s="289">
        <v>-0.16973582136247911</v>
      </c>
      <c r="H51" s="290">
        <v>1.1297789936130737E-3</v>
      </c>
    </row>
    <row r="52" spans="1:8" ht="11.25" customHeight="1">
      <c r="A52" s="291" t="s">
        <v>44</v>
      </c>
      <c r="B52" s="292">
        <v>0</v>
      </c>
      <c r="C52" s="293">
        <v>48.412787999999999</v>
      </c>
      <c r="D52" s="288" t="s">
        <v>65</v>
      </c>
      <c r="E52" s="292">
        <v>945.25341900000001</v>
      </c>
      <c r="F52" s="293">
        <v>373.75012100000004</v>
      </c>
      <c r="G52" s="289">
        <v>-0.60460325930860237</v>
      </c>
      <c r="H52" s="290">
        <v>2.7759142888707483E-4</v>
      </c>
    </row>
    <row r="53" spans="1:8" ht="11.25" customHeight="1" thickBot="1">
      <c r="A53" s="291" t="s">
        <v>37</v>
      </c>
      <c r="B53" s="292">
        <v>0</v>
      </c>
      <c r="C53" s="293">
        <v>0</v>
      </c>
      <c r="D53" s="288" t="s">
        <v>55</v>
      </c>
      <c r="E53" s="292">
        <v>11.225142</v>
      </c>
      <c r="F53" s="293">
        <v>11.606559000000001</v>
      </c>
      <c r="G53" s="289">
        <v>3.3978812918357804E-2</v>
      </c>
      <c r="H53" s="290">
        <v>8.6204153958578603E-6</v>
      </c>
    </row>
    <row r="54" spans="1:8" ht="11.25" customHeight="1">
      <c r="A54" s="294" t="s">
        <v>598</v>
      </c>
      <c r="B54" s="295">
        <v>25623.572529000001</v>
      </c>
      <c r="C54" s="296">
        <v>27065.396205000001</v>
      </c>
      <c r="D54" s="281">
        <v>5.6269424350105179E-2</v>
      </c>
      <c r="E54" s="295">
        <v>288032.52223700006</v>
      </c>
      <c r="F54" s="296">
        <v>280401.07412600011</v>
      </c>
      <c r="G54" s="282">
        <v>-2.6495091775506574E-2</v>
      </c>
      <c r="H54" s="283">
        <v>1</v>
      </c>
    </row>
    <row r="55" spans="1:8" ht="11.25" customHeight="1">
      <c r="A55" s="291" t="s">
        <v>39</v>
      </c>
      <c r="B55" s="292">
        <v>7444.200938</v>
      </c>
      <c r="C55" s="293">
        <v>8600.6189549999999</v>
      </c>
      <c r="D55" s="288">
        <v>0.15534481492793906</v>
      </c>
      <c r="E55" s="292">
        <v>79588.650129999995</v>
      </c>
      <c r="F55" s="293">
        <v>87429.180666</v>
      </c>
      <c r="G55" s="289">
        <v>9.8513173966304102E-2</v>
      </c>
      <c r="H55" s="290">
        <v>0.31180044847728761</v>
      </c>
    </row>
    <row r="56" spans="1:8" ht="11.25" customHeight="1">
      <c r="A56" s="291" t="s">
        <v>42</v>
      </c>
      <c r="B56" s="292">
        <v>4423.8893960000005</v>
      </c>
      <c r="C56" s="293">
        <v>4468.5608499999998</v>
      </c>
      <c r="D56" s="288">
        <v>1.0097778222120768E-2</v>
      </c>
      <c r="E56" s="292">
        <v>55202.442805000006</v>
      </c>
      <c r="F56" s="293">
        <v>48607.833183000002</v>
      </c>
      <c r="G56" s="289">
        <v>-0.11946227896644257</v>
      </c>
      <c r="H56" s="290">
        <v>0.1733510948005775</v>
      </c>
    </row>
    <row r="57" spans="1:8" ht="11.25" customHeight="1">
      <c r="A57" s="291" t="s">
        <v>177</v>
      </c>
      <c r="B57" s="292">
        <v>3671.9727259999995</v>
      </c>
      <c r="C57" s="293">
        <v>3098.522602</v>
      </c>
      <c r="D57" s="288">
        <v>-0.15616949438093386</v>
      </c>
      <c r="E57" s="292">
        <v>46760.117851999996</v>
      </c>
      <c r="F57" s="293">
        <v>39238.816426000005</v>
      </c>
      <c r="G57" s="289">
        <v>-0.16084864135299215</v>
      </c>
      <c r="H57" s="290">
        <v>0.13993818157903268</v>
      </c>
    </row>
    <row r="58" spans="1:8" ht="11.25" customHeight="1">
      <c r="A58" s="291" t="s">
        <v>176</v>
      </c>
      <c r="B58" s="292">
        <v>3237.6728320000002</v>
      </c>
      <c r="C58" s="293">
        <v>4083.925279</v>
      </c>
      <c r="D58" s="288">
        <v>0.26137676377796515</v>
      </c>
      <c r="E58" s="292">
        <v>27264.565495000003</v>
      </c>
      <c r="F58" s="293">
        <v>36594.435709999998</v>
      </c>
      <c r="G58" s="289">
        <v>0.34219764905884831</v>
      </c>
      <c r="H58" s="290">
        <v>0.13050747335424273</v>
      </c>
    </row>
    <row r="59" spans="1:8" ht="11.25" customHeight="1">
      <c r="A59" s="291" t="s">
        <v>178</v>
      </c>
      <c r="B59" s="292">
        <v>1979.8016299999999</v>
      </c>
      <c r="C59" s="293">
        <v>1520.5634600000001</v>
      </c>
      <c r="D59" s="288">
        <v>-0.23196170921427106</v>
      </c>
      <c r="E59" s="292">
        <v>22107.175210000001</v>
      </c>
      <c r="F59" s="293">
        <v>19542.02045</v>
      </c>
      <c r="G59" s="289">
        <v>-0.11603267878564938</v>
      </c>
      <c r="H59" s="290">
        <v>6.9693101251169468E-2</v>
      </c>
    </row>
    <row r="60" spans="1:8" ht="11.25" customHeight="1">
      <c r="A60" s="291" t="s">
        <v>35</v>
      </c>
      <c r="B60" s="292">
        <v>1426.3994659999998</v>
      </c>
      <c r="C60" s="293">
        <v>1958.011915</v>
      </c>
      <c r="D60" s="288">
        <v>0.37269535054635261</v>
      </c>
      <c r="E60" s="292">
        <v>16988.504990000001</v>
      </c>
      <c r="F60" s="293">
        <v>17997.206484999999</v>
      </c>
      <c r="G60" s="289">
        <v>5.9375530430355816E-2</v>
      </c>
      <c r="H60" s="290">
        <v>6.4183800083850009E-2</v>
      </c>
    </row>
    <row r="61" spans="1:8" ht="11.25" customHeight="1">
      <c r="A61" s="291" t="s">
        <v>40</v>
      </c>
      <c r="B61" s="292">
        <v>1526.7494360000001</v>
      </c>
      <c r="C61" s="293">
        <v>2055.8770089999998</v>
      </c>
      <c r="D61" s="288">
        <v>0.34657132370474941</v>
      </c>
      <c r="E61" s="292">
        <v>17231.299873</v>
      </c>
      <c r="F61" s="293">
        <v>15057.160115000001</v>
      </c>
      <c r="G61" s="289">
        <v>-0.12617386813670939</v>
      </c>
      <c r="H61" s="290">
        <v>5.3698653480314287E-2</v>
      </c>
    </row>
    <row r="62" spans="1:8" ht="11.25" customHeight="1">
      <c r="A62" s="291" t="s">
        <v>43</v>
      </c>
      <c r="B62" s="292">
        <v>1017.764045</v>
      </c>
      <c r="C62" s="293">
        <v>660.15127099999995</v>
      </c>
      <c r="D62" s="288">
        <v>-0.35137100367895202</v>
      </c>
      <c r="E62" s="292">
        <v>13643.195731999998</v>
      </c>
      <c r="F62" s="293">
        <v>9788.5122659999997</v>
      </c>
      <c r="G62" s="289">
        <v>-0.28253523160698135</v>
      </c>
      <c r="H62" s="290">
        <v>3.4908968507023144E-2</v>
      </c>
    </row>
    <row r="63" spans="1:8" ht="11.25" customHeight="1">
      <c r="A63" s="291" t="s">
        <v>46</v>
      </c>
      <c r="B63" s="292">
        <v>797.61690999999996</v>
      </c>
      <c r="C63" s="293">
        <v>257.85066599999999</v>
      </c>
      <c r="D63" s="288">
        <v>-0.67672367176869408</v>
      </c>
      <c r="E63" s="292">
        <v>7160.8508769999999</v>
      </c>
      <c r="F63" s="293">
        <v>4056.4437090000001</v>
      </c>
      <c r="G63" s="289">
        <v>-0.43352490106602726</v>
      </c>
      <c r="H63" s="290">
        <v>1.4466576926082707E-2</v>
      </c>
    </row>
    <row r="64" spans="1:8" ht="11.25" customHeight="1">
      <c r="A64" s="291" t="s">
        <v>44</v>
      </c>
      <c r="B64" s="292">
        <v>0</v>
      </c>
      <c r="C64" s="293">
        <v>329.83633800000001</v>
      </c>
      <c r="D64" s="288" t="s">
        <v>65</v>
      </c>
      <c r="E64" s="292">
        <v>1046.306589</v>
      </c>
      <c r="F64" s="293">
        <v>1503.4817049999999</v>
      </c>
      <c r="G64" s="289">
        <v>0.43694183024971833</v>
      </c>
      <c r="H64" s="290">
        <v>5.3618970957450768E-3</v>
      </c>
    </row>
    <row r="65" spans="1:8" ht="11.25" customHeight="1">
      <c r="A65" s="291" t="s">
        <v>45</v>
      </c>
      <c r="B65" s="292">
        <v>97.50515</v>
      </c>
      <c r="C65" s="293">
        <v>31.47786</v>
      </c>
      <c r="D65" s="288">
        <v>-0.67716720603988612</v>
      </c>
      <c r="E65" s="292">
        <v>1031.3115359999999</v>
      </c>
      <c r="F65" s="293">
        <v>573.85591599999998</v>
      </c>
      <c r="G65" s="289">
        <v>-0.44356686028575554</v>
      </c>
      <c r="H65" s="290">
        <v>2.0465539149187922E-3</v>
      </c>
    </row>
    <row r="66" spans="1:8" ht="11.25" customHeight="1" thickBot="1">
      <c r="A66" s="291" t="s">
        <v>37</v>
      </c>
      <c r="B66" s="292">
        <v>0</v>
      </c>
      <c r="C66" s="293">
        <v>0</v>
      </c>
      <c r="D66" s="288" t="s">
        <v>55</v>
      </c>
      <c r="E66" s="292">
        <v>8.1011480000000002</v>
      </c>
      <c r="F66" s="293">
        <v>12.127495</v>
      </c>
      <c r="G66" s="289">
        <v>0.49700943619348759</v>
      </c>
      <c r="H66" s="290">
        <v>4.3250529755640052E-5</v>
      </c>
    </row>
    <row r="67" spans="1:8" ht="11.25" customHeight="1">
      <c r="A67" s="294" t="s">
        <v>599</v>
      </c>
      <c r="B67" s="295">
        <v>354026.59292199998</v>
      </c>
      <c r="C67" s="296">
        <v>340021.84148199996</v>
      </c>
      <c r="D67" s="281">
        <v>-3.9558473063873945E-2</v>
      </c>
      <c r="E67" s="295">
        <v>4014314.529933</v>
      </c>
      <c r="F67" s="296">
        <v>3932972.2189709987</v>
      </c>
      <c r="G67" s="282">
        <v>-2.0263063682595672E-2</v>
      </c>
      <c r="H67" s="283">
        <v>1</v>
      </c>
    </row>
    <row r="68" spans="1:8" ht="11.25" customHeight="1">
      <c r="A68" s="291" t="s">
        <v>176</v>
      </c>
      <c r="B68" s="292">
        <v>56898.377767999991</v>
      </c>
      <c r="C68" s="293">
        <v>60906.715670999984</v>
      </c>
      <c r="D68" s="288">
        <v>7.0447314321398835E-2</v>
      </c>
      <c r="E68" s="292">
        <v>727407.55211299972</v>
      </c>
      <c r="F68" s="293">
        <v>732857.61980099999</v>
      </c>
      <c r="G68" s="289">
        <v>7.4924540887275626E-3</v>
      </c>
      <c r="H68" s="290">
        <v>0.18633684119760724</v>
      </c>
    </row>
    <row r="69" spans="1:8" ht="11.25" customHeight="1">
      <c r="A69" s="291" t="s">
        <v>42</v>
      </c>
      <c r="B69" s="292">
        <v>66995.723603000006</v>
      </c>
      <c r="C69" s="293">
        <v>59131.040926000001</v>
      </c>
      <c r="D69" s="288">
        <v>-0.1173908162199151</v>
      </c>
      <c r="E69" s="292">
        <v>723836.3670819999</v>
      </c>
      <c r="F69" s="293">
        <v>725145.63380700012</v>
      </c>
      <c r="G69" s="289">
        <v>1.8087882628476937E-3</v>
      </c>
      <c r="H69" s="290">
        <v>0.18437598676878608</v>
      </c>
    </row>
    <row r="70" spans="1:8" ht="11.25" customHeight="1">
      <c r="A70" s="291" t="s">
        <v>177</v>
      </c>
      <c r="B70" s="292">
        <v>71433.321118000022</v>
      </c>
      <c r="C70" s="293">
        <v>55086.085185999989</v>
      </c>
      <c r="D70" s="288">
        <v>-0.22884608577831889</v>
      </c>
      <c r="E70" s="292">
        <v>799442.81164700002</v>
      </c>
      <c r="F70" s="293">
        <v>710398.53733800014</v>
      </c>
      <c r="G70" s="289">
        <v>-0.11138291946806322</v>
      </c>
      <c r="H70" s="290">
        <v>0.18062638070803991</v>
      </c>
    </row>
    <row r="71" spans="1:8" ht="11.25" customHeight="1">
      <c r="A71" s="291" t="s">
        <v>39</v>
      </c>
      <c r="B71" s="292">
        <v>55751.789454999998</v>
      </c>
      <c r="C71" s="293">
        <v>50331.564790000004</v>
      </c>
      <c r="D71" s="288">
        <v>-9.7220640233887434E-2</v>
      </c>
      <c r="E71" s="292">
        <v>575758.70510799997</v>
      </c>
      <c r="F71" s="293">
        <v>557980.45978999999</v>
      </c>
      <c r="G71" s="289">
        <v>-3.0877944458807871E-2</v>
      </c>
      <c r="H71" s="290">
        <v>0.14187246406128617</v>
      </c>
    </row>
    <row r="72" spans="1:8" ht="11.25" customHeight="1">
      <c r="A72" s="291" t="s">
        <v>46</v>
      </c>
      <c r="B72" s="292">
        <v>19112.359270999998</v>
      </c>
      <c r="C72" s="293">
        <v>33697.881911000004</v>
      </c>
      <c r="D72" s="288">
        <v>0.76314611049255676</v>
      </c>
      <c r="E72" s="292">
        <v>301020.49127699994</v>
      </c>
      <c r="F72" s="293">
        <v>396939.40205300006</v>
      </c>
      <c r="G72" s="289">
        <v>0.31864578510615504</v>
      </c>
      <c r="H72" s="290">
        <v>0.10092606302641342</v>
      </c>
    </row>
    <row r="73" spans="1:8" ht="11.25" customHeight="1">
      <c r="A73" s="291" t="s">
        <v>35</v>
      </c>
      <c r="B73" s="292">
        <v>25228.870211999998</v>
      </c>
      <c r="C73" s="293">
        <v>25697.273378000002</v>
      </c>
      <c r="D73" s="288">
        <v>1.8566157028197416E-2</v>
      </c>
      <c r="E73" s="292">
        <v>263013.52568399999</v>
      </c>
      <c r="F73" s="293">
        <v>230578.539938</v>
      </c>
      <c r="G73" s="289">
        <v>-0.12332059981192489</v>
      </c>
      <c r="H73" s="290">
        <v>5.8627045171025211E-2</v>
      </c>
    </row>
    <row r="74" spans="1:8" ht="11.25" customHeight="1">
      <c r="A74" s="291" t="s">
        <v>40</v>
      </c>
      <c r="B74" s="292">
        <v>13285.939149999998</v>
      </c>
      <c r="C74" s="293">
        <v>12837.664346</v>
      </c>
      <c r="D74" s="288">
        <v>-3.3740543211805862E-2</v>
      </c>
      <c r="E74" s="292">
        <v>125876.81719200002</v>
      </c>
      <c r="F74" s="293">
        <v>116703.82269100001</v>
      </c>
      <c r="G74" s="289">
        <v>-7.2872787107481685E-2</v>
      </c>
      <c r="H74" s="290">
        <v>2.9673187653874087E-2</v>
      </c>
    </row>
    <row r="75" spans="1:8" ht="11.25" customHeight="1">
      <c r="A75" s="291" t="s">
        <v>43</v>
      </c>
      <c r="B75" s="292">
        <v>13596.683295000001</v>
      </c>
      <c r="C75" s="293">
        <v>5712.1488150000005</v>
      </c>
      <c r="D75" s="288">
        <v>-0.57988660241129786</v>
      </c>
      <c r="E75" s="292">
        <v>152672.67679999999</v>
      </c>
      <c r="F75" s="293">
        <v>111798.76213300001</v>
      </c>
      <c r="G75" s="289">
        <v>-0.26772252588814227</v>
      </c>
      <c r="H75" s="290">
        <v>2.8426023858935476E-2</v>
      </c>
    </row>
    <row r="76" spans="1:8" ht="11.25" customHeight="1">
      <c r="A76" s="291" t="s">
        <v>36</v>
      </c>
      <c r="B76" s="292">
        <v>7583.3871749999998</v>
      </c>
      <c r="C76" s="293">
        <v>8607.5305220000009</v>
      </c>
      <c r="D76" s="288">
        <v>0.13505091107259748</v>
      </c>
      <c r="E76" s="292">
        <v>82055.265870000003</v>
      </c>
      <c r="F76" s="293">
        <v>87611.209984999994</v>
      </c>
      <c r="G76" s="289">
        <v>6.7709781402722768E-2</v>
      </c>
      <c r="H76" s="290">
        <v>2.227608157576107E-2</v>
      </c>
    </row>
    <row r="77" spans="1:8" ht="11.25" customHeight="1">
      <c r="A77" s="291" t="s">
        <v>178</v>
      </c>
      <c r="B77" s="292">
        <v>6579.2689259999997</v>
      </c>
      <c r="C77" s="293">
        <v>8469.0953119999995</v>
      </c>
      <c r="D77" s="288">
        <v>0.28723957133470734</v>
      </c>
      <c r="E77" s="292">
        <v>72813.322627000001</v>
      </c>
      <c r="F77" s="293">
        <v>73657.280572000003</v>
      </c>
      <c r="G77" s="289">
        <v>1.1590707779170151E-2</v>
      </c>
      <c r="H77" s="290">
        <v>1.8728146671544831E-2</v>
      </c>
    </row>
    <row r="78" spans="1:8" ht="11.25" customHeight="1">
      <c r="A78" s="291" t="s">
        <v>38</v>
      </c>
      <c r="B78" s="292">
        <v>4615.763363</v>
      </c>
      <c r="C78" s="293">
        <v>4772.3799049999998</v>
      </c>
      <c r="D78" s="288">
        <v>3.3930799671282763E-2</v>
      </c>
      <c r="E78" s="292">
        <v>47726.325818000005</v>
      </c>
      <c r="F78" s="293">
        <v>53320.352211000005</v>
      </c>
      <c r="G78" s="289">
        <v>0.11721049750052637</v>
      </c>
      <c r="H78" s="290">
        <v>1.3557266424055863E-2</v>
      </c>
    </row>
    <row r="79" spans="1:8" ht="11.25" customHeight="1">
      <c r="A79" s="291" t="s">
        <v>45</v>
      </c>
      <c r="B79" s="292">
        <v>5716.372304999999</v>
      </c>
      <c r="C79" s="293">
        <v>4908.4930349999995</v>
      </c>
      <c r="D79" s="288">
        <v>-0.14132726612179602</v>
      </c>
      <c r="E79" s="292">
        <v>57236.914671999999</v>
      </c>
      <c r="F79" s="293">
        <v>51115.985791999999</v>
      </c>
      <c r="G79" s="289">
        <v>-0.10694023105676465</v>
      </c>
      <c r="H79" s="290">
        <v>1.2996782826341374E-2</v>
      </c>
    </row>
    <row r="80" spans="1:8" ht="11.25" customHeight="1">
      <c r="A80" s="291" t="s">
        <v>41</v>
      </c>
      <c r="B80" s="292">
        <v>3244.9765280000001</v>
      </c>
      <c r="C80" s="293">
        <v>4776.6511079999991</v>
      </c>
      <c r="D80" s="288">
        <v>0.47201407060532019</v>
      </c>
      <c r="E80" s="292">
        <v>37970.092595999995</v>
      </c>
      <c r="F80" s="293">
        <v>42567.952158000007</v>
      </c>
      <c r="G80" s="289">
        <v>0.12109160783253858</v>
      </c>
      <c r="H80" s="290">
        <v>1.0823354396624052E-2</v>
      </c>
    </row>
    <row r="81" spans="1:8" ht="11.25" customHeight="1">
      <c r="A81" s="291" t="s">
        <v>37</v>
      </c>
      <c r="B81" s="292">
        <v>3912.7889559999999</v>
      </c>
      <c r="C81" s="293">
        <v>4824.8929160000007</v>
      </c>
      <c r="D81" s="288">
        <v>0.23310839665945959</v>
      </c>
      <c r="E81" s="292">
        <v>45014.995526999999</v>
      </c>
      <c r="F81" s="293">
        <v>40127.637880000002</v>
      </c>
      <c r="G81" s="289">
        <v>-0.10857176791384016</v>
      </c>
      <c r="H81" s="290">
        <v>1.0202878547283198E-2</v>
      </c>
    </row>
    <row r="82" spans="1:8" ht="11.25" customHeight="1">
      <c r="A82" s="291" t="s">
        <v>175</v>
      </c>
      <c r="B82" s="292">
        <v>35.193306999999997</v>
      </c>
      <c r="C82" s="293">
        <v>113.796662</v>
      </c>
      <c r="D82" s="288">
        <v>2.2334745353711716</v>
      </c>
      <c r="E82" s="292">
        <v>550.30903799999999</v>
      </c>
      <c r="F82" s="293">
        <v>1157.4921750000001</v>
      </c>
      <c r="G82" s="289">
        <v>1.1033493820248688</v>
      </c>
      <c r="H82" s="290">
        <v>2.9430469135193637E-4</v>
      </c>
    </row>
    <row r="83" spans="1:8" ht="11.25" customHeight="1" thickBot="1">
      <c r="A83" s="291" t="s">
        <v>44</v>
      </c>
      <c r="B83" s="292">
        <v>35.778489999999998</v>
      </c>
      <c r="C83" s="293">
        <v>148.62699900000001</v>
      </c>
      <c r="D83" s="288">
        <v>3.1540880847682509</v>
      </c>
      <c r="E83" s="292">
        <v>1918.3568819999998</v>
      </c>
      <c r="F83" s="293">
        <v>1011.5306469999999</v>
      </c>
      <c r="G83" s="289">
        <v>-0.47270987140546039</v>
      </c>
      <c r="H83" s="290">
        <v>2.5719242107045731E-4</v>
      </c>
    </row>
    <row r="84" spans="1:8" ht="11.25" customHeight="1">
      <c r="A84" s="294" t="s">
        <v>600</v>
      </c>
      <c r="B84" s="295">
        <v>697108.44960000005</v>
      </c>
      <c r="C84" s="296">
        <v>901252.88803399995</v>
      </c>
      <c r="D84" s="281">
        <v>0.29284459046671674</v>
      </c>
      <c r="E84" s="295">
        <v>7079859.7459000004</v>
      </c>
      <c r="F84" s="296">
        <v>7954055.6483110003</v>
      </c>
      <c r="G84" s="282">
        <v>0.12347644357181697</v>
      </c>
      <c r="H84" s="283">
        <v>1</v>
      </c>
    </row>
    <row r="85" spans="1:8" ht="11.25" customHeight="1" thickBot="1">
      <c r="A85" s="291" t="s">
        <v>40</v>
      </c>
      <c r="B85" s="292">
        <v>697108.44960000005</v>
      </c>
      <c r="C85" s="293">
        <v>901252.88803399995</v>
      </c>
      <c r="D85" s="288">
        <v>0.29284459046671674</v>
      </c>
      <c r="E85" s="292">
        <v>7079859.7459000004</v>
      </c>
      <c r="F85" s="293">
        <v>7954055.6483110003</v>
      </c>
      <c r="G85" s="289">
        <v>0.12347644357181697</v>
      </c>
      <c r="H85" s="290">
        <v>1</v>
      </c>
    </row>
    <row r="86" spans="1:8" ht="11.25" customHeight="1">
      <c r="A86" s="294" t="s">
        <v>601</v>
      </c>
      <c r="B86" s="295">
        <v>1555.9928</v>
      </c>
      <c r="C86" s="296">
        <v>1358.6143</v>
      </c>
      <c r="D86" s="281">
        <v>-0.12685052270164743</v>
      </c>
      <c r="E86" s="295">
        <v>17109.549784999999</v>
      </c>
      <c r="F86" s="296">
        <v>16484.266066</v>
      </c>
      <c r="G86" s="282">
        <v>-3.6545889684846511E-2</v>
      </c>
      <c r="H86" s="283">
        <v>1</v>
      </c>
    </row>
    <row r="87" spans="1:8" ht="11.25" customHeight="1" thickBot="1">
      <c r="A87" s="291" t="s">
        <v>44</v>
      </c>
      <c r="B87" s="292">
        <v>1555.9928</v>
      </c>
      <c r="C87" s="293">
        <v>1358.6143</v>
      </c>
      <c r="D87" s="288">
        <v>-0.12685052270164743</v>
      </c>
      <c r="E87" s="292">
        <v>17109.549784999999</v>
      </c>
      <c r="F87" s="293">
        <v>16484.266066</v>
      </c>
      <c r="G87" s="289">
        <v>-3.6545889684846511E-2</v>
      </c>
      <c r="H87" s="290">
        <v>1</v>
      </c>
    </row>
    <row r="88" spans="1:8" ht="11.25" customHeight="1">
      <c r="A88" s="294" t="s">
        <v>602</v>
      </c>
      <c r="B88" s="295">
        <v>2007.981241</v>
      </c>
      <c r="C88" s="296">
        <v>2315.14743</v>
      </c>
      <c r="D88" s="281">
        <v>0.15297263875185774</v>
      </c>
      <c r="E88" s="295">
        <v>23507.834165</v>
      </c>
      <c r="F88" s="296">
        <v>25535.751606999998</v>
      </c>
      <c r="G88" s="282">
        <v>8.6265600980769852E-2</v>
      </c>
      <c r="H88" s="283">
        <v>1</v>
      </c>
    </row>
    <row r="89" spans="1:8" ht="11.25" customHeight="1">
      <c r="A89" s="291" t="s">
        <v>35</v>
      </c>
      <c r="B89" s="292">
        <v>842.82686999999999</v>
      </c>
      <c r="C89" s="293">
        <v>980.4325</v>
      </c>
      <c r="D89" s="288">
        <v>0.16326678099382375</v>
      </c>
      <c r="E89" s="292">
        <v>8396.0293860000002</v>
      </c>
      <c r="F89" s="293">
        <v>11620.073716999999</v>
      </c>
      <c r="G89" s="289">
        <v>0.38399631334973017</v>
      </c>
      <c r="H89" s="290">
        <v>0.45505117279628621</v>
      </c>
    </row>
    <row r="90" spans="1:8" ht="11.25" customHeight="1">
      <c r="A90" s="291" t="s">
        <v>38</v>
      </c>
      <c r="B90" s="292">
        <v>471.09532799999999</v>
      </c>
      <c r="C90" s="293">
        <v>172.37196900000001</v>
      </c>
      <c r="D90" s="288">
        <v>-0.63410384532618413</v>
      </c>
      <c r="E90" s="292">
        <v>5878.768129</v>
      </c>
      <c r="F90" s="293">
        <v>3816.6479330000002</v>
      </c>
      <c r="G90" s="289">
        <v>-0.35077420145685756</v>
      </c>
      <c r="H90" s="290">
        <v>0.14946291739279607</v>
      </c>
    </row>
    <row r="91" spans="1:8" ht="11.25" customHeight="1">
      <c r="A91" s="291" t="s">
        <v>36</v>
      </c>
      <c r="B91" s="292">
        <v>355.78214400000002</v>
      </c>
      <c r="C91" s="293">
        <v>289.31472200000002</v>
      </c>
      <c r="D91" s="288">
        <v>-0.18682056736383035</v>
      </c>
      <c r="E91" s="292">
        <v>3556.0419310000002</v>
      </c>
      <c r="F91" s="293">
        <v>3459.3102730000001</v>
      </c>
      <c r="G91" s="289">
        <v>-2.7202057758862863E-2</v>
      </c>
      <c r="H91" s="290">
        <v>0.13546929521556417</v>
      </c>
    </row>
    <row r="92" spans="1:8" ht="11.25" customHeight="1">
      <c r="A92" s="291" t="s">
        <v>176</v>
      </c>
      <c r="B92" s="292">
        <v>209.80303900000001</v>
      </c>
      <c r="C92" s="293">
        <v>498.03857499999998</v>
      </c>
      <c r="D92" s="288">
        <v>1.3738387078368297</v>
      </c>
      <c r="E92" s="292">
        <v>4625.4849139999997</v>
      </c>
      <c r="F92" s="293">
        <v>3239.0605399999999</v>
      </c>
      <c r="G92" s="289">
        <v>-0.29973600601391992</v>
      </c>
      <c r="H92" s="290">
        <v>0.12684414345227618</v>
      </c>
    </row>
    <row r="93" spans="1:8" ht="11.25" customHeight="1">
      <c r="A93" s="291" t="s">
        <v>177</v>
      </c>
      <c r="B93" s="292">
        <v>112.10118</v>
      </c>
      <c r="C93" s="293">
        <v>209.56328999999999</v>
      </c>
      <c r="D93" s="288">
        <v>0.86941199013248571</v>
      </c>
      <c r="E93" s="292">
        <v>922.67051000000004</v>
      </c>
      <c r="F93" s="293">
        <v>2035.10223</v>
      </c>
      <c r="G93" s="289">
        <v>1.2056651946099373</v>
      </c>
      <c r="H93" s="290">
        <v>7.969619462628727E-2</v>
      </c>
    </row>
    <row r="94" spans="1:8" ht="11.25" customHeight="1">
      <c r="A94" s="291" t="s">
        <v>175</v>
      </c>
      <c r="B94" s="292">
        <v>0</v>
      </c>
      <c r="C94" s="293">
        <v>131.29511400000001</v>
      </c>
      <c r="D94" s="288" t="s">
        <v>65</v>
      </c>
      <c r="E94" s="292">
        <v>0</v>
      </c>
      <c r="F94" s="293">
        <v>955.95169599999997</v>
      </c>
      <c r="G94" s="289" t="s">
        <v>65</v>
      </c>
      <c r="H94" s="290">
        <v>3.7435815898912067E-2</v>
      </c>
    </row>
    <row r="95" spans="1:8" ht="11.25" customHeight="1" thickBot="1">
      <c r="A95" s="297" t="s">
        <v>37</v>
      </c>
      <c r="B95" s="541">
        <v>16.372679999999999</v>
      </c>
      <c r="C95" s="542">
        <v>34.131259999999997</v>
      </c>
      <c r="D95" s="543">
        <v>1.0846471072542796</v>
      </c>
      <c r="E95" s="541">
        <v>128.83929499999999</v>
      </c>
      <c r="F95" s="542">
        <v>409.60521799999998</v>
      </c>
      <c r="G95" s="544">
        <v>2.1791948100926817</v>
      </c>
      <c r="H95" s="545">
        <v>1.6040460617878064E-2</v>
      </c>
    </row>
    <row r="96" spans="1:8" ht="11.25" customHeight="1">
      <c r="A96" s="527"/>
      <c r="B96" s="293"/>
      <c r="C96" s="293"/>
      <c r="D96" s="289"/>
      <c r="E96" s="293"/>
      <c r="F96" s="293"/>
      <c r="G96" s="289"/>
      <c r="H96" s="289"/>
    </row>
    <row r="97" spans="1:8" ht="11.25" customHeight="1">
      <c r="A97" s="527"/>
      <c r="B97" s="293"/>
      <c r="C97" s="293"/>
      <c r="D97" s="289"/>
      <c r="E97" s="293"/>
      <c r="F97" s="293"/>
      <c r="G97" s="289"/>
      <c r="H97" s="289"/>
    </row>
    <row r="98" spans="1:8" ht="25.5" customHeight="1">
      <c r="A98" s="647" t="s">
        <v>189</v>
      </c>
      <c r="B98" s="647"/>
      <c r="C98" s="647"/>
      <c r="D98" s="647"/>
      <c r="E98" s="647"/>
      <c r="F98" s="647"/>
      <c r="G98" s="647"/>
      <c r="H98" s="647"/>
    </row>
  </sheetData>
  <mergeCells count="3">
    <mergeCell ref="B4:D4"/>
    <mergeCell ref="E4:H4"/>
    <mergeCell ref="A98:H9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648" t="s">
        <v>186</v>
      </c>
      <c r="C2" s="648"/>
      <c r="D2" s="648"/>
      <c r="E2" s="648"/>
      <c r="F2" s="648"/>
      <c r="G2" s="648"/>
    </row>
    <row r="3" spans="2:8">
      <c r="B3" s="648" t="s">
        <v>185</v>
      </c>
      <c r="C3" s="648"/>
      <c r="D3" s="648"/>
      <c r="E3" s="648"/>
      <c r="F3" s="648"/>
      <c r="G3" s="648"/>
    </row>
    <row r="5" spans="2:8" ht="33.75">
      <c r="B5" s="90"/>
      <c r="C5" s="91" t="s">
        <v>130</v>
      </c>
      <c r="D5" s="90" t="s">
        <v>131</v>
      </c>
      <c r="E5" s="90" t="s">
        <v>132</v>
      </c>
      <c r="F5" s="92" t="s">
        <v>133</v>
      </c>
      <c r="G5" s="92" t="s">
        <v>134</v>
      </c>
      <c r="H5" s="92" t="s">
        <v>56</v>
      </c>
    </row>
    <row r="8" spans="2:8">
      <c r="B8" s="64">
        <v>2011</v>
      </c>
      <c r="C8" s="65" t="s">
        <v>135</v>
      </c>
      <c r="D8" s="66" t="s">
        <v>136</v>
      </c>
      <c r="E8" s="66">
        <v>74.252005180000012</v>
      </c>
      <c r="F8" s="66" t="s">
        <v>55</v>
      </c>
      <c r="G8" s="67" t="s">
        <v>55</v>
      </c>
      <c r="H8" s="67">
        <f>SUM(D8:G8)</f>
        <v>74.252005180000012</v>
      </c>
    </row>
    <row r="9" spans="2:8">
      <c r="B9" s="68"/>
      <c r="C9" s="69" t="s">
        <v>137</v>
      </c>
      <c r="D9" s="70">
        <v>5.07822101</v>
      </c>
      <c r="E9" s="70">
        <v>70.916692009999991</v>
      </c>
      <c r="F9" s="70">
        <v>5.4546779699999997</v>
      </c>
      <c r="G9" s="71" t="s">
        <v>55</v>
      </c>
      <c r="H9" s="71">
        <f t="shared" ref="H9:H61" si="0">SUM(D9:G9)</f>
        <v>81.44959098999999</v>
      </c>
    </row>
    <row r="10" spans="2:8">
      <c r="B10" s="72"/>
      <c r="C10" s="73" t="s">
        <v>138</v>
      </c>
      <c r="D10" s="74">
        <v>53.582341989999996</v>
      </c>
      <c r="E10" s="74">
        <v>0.95393199000000006</v>
      </c>
      <c r="F10" s="74">
        <v>65.223550990000007</v>
      </c>
      <c r="G10" s="75">
        <v>135.62538000999999</v>
      </c>
      <c r="H10" s="75">
        <f t="shared" si="0"/>
        <v>255.38520498</v>
      </c>
    </row>
    <row r="11" spans="2:8">
      <c r="B11" s="125"/>
      <c r="C11" s="123" t="s">
        <v>56</v>
      </c>
      <c r="D11" s="126">
        <f>SUM(D8:D10)</f>
        <v>58.660562999999996</v>
      </c>
      <c r="E11" s="126">
        <f t="shared" ref="E11:G11" si="1">SUM(E8:E10)</f>
        <v>146.12262917999999</v>
      </c>
      <c r="F11" s="126">
        <f t="shared" si="1"/>
        <v>70.678228960000013</v>
      </c>
      <c r="G11" s="126">
        <f t="shared" si="1"/>
        <v>135.62538000999999</v>
      </c>
      <c r="H11" s="126">
        <f t="shared" si="0"/>
        <v>411.08680114999993</v>
      </c>
    </row>
    <row r="12" spans="2:8">
      <c r="B12" s="64">
        <v>2012</v>
      </c>
      <c r="C12" s="65" t="s">
        <v>139</v>
      </c>
      <c r="D12" s="66">
        <v>62.824097009999996</v>
      </c>
      <c r="E12" s="66">
        <v>4.1418440200000006</v>
      </c>
      <c r="F12" s="66">
        <v>74.358613950000006</v>
      </c>
      <c r="G12" s="67">
        <v>81.362797069999985</v>
      </c>
      <c r="H12" s="67">
        <f t="shared" si="0"/>
        <v>222.68735205000002</v>
      </c>
    </row>
    <row r="13" spans="2:8">
      <c r="B13" s="68"/>
      <c r="C13" s="69" t="s">
        <v>140</v>
      </c>
      <c r="D13" s="70">
        <v>48.167363980000005</v>
      </c>
      <c r="E13" s="70">
        <v>0.10188</v>
      </c>
      <c r="F13" s="70">
        <v>60.340161020000004</v>
      </c>
      <c r="G13" s="71">
        <v>48.651877030000001</v>
      </c>
      <c r="H13" s="71">
        <f t="shared" si="0"/>
        <v>157.26128203000002</v>
      </c>
    </row>
    <row r="14" spans="2:8">
      <c r="B14" s="68"/>
      <c r="C14" s="69" t="s">
        <v>141</v>
      </c>
      <c r="D14" s="70">
        <v>9.1524989899999998</v>
      </c>
      <c r="E14" s="70">
        <v>0.37464199999999998</v>
      </c>
      <c r="F14" s="70">
        <v>9.9011580099999996</v>
      </c>
      <c r="G14" s="71">
        <v>63.045594969999996</v>
      </c>
      <c r="H14" s="71">
        <f t="shared" si="0"/>
        <v>82.473893969999992</v>
      </c>
    </row>
    <row r="15" spans="2:8">
      <c r="B15" s="68"/>
      <c r="C15" s="69" t="s">
        <v>142</v>
      </c>
      <c r="D15" s="70" t="s">
        <v>136</v>
      </c>
      <c r="E15" s="70">
        <v>0.65635500000000002</v>
      </c>
      <c r="F15" s="70" t="s">
        <v>55</v>
      </c>
      <c r="G15" s="71" t="s">
        <v>55</v>
      </c>
      <c r="H15" s="71">
        <f t="shared" si="0"/>
        <v>0.65635500000000002</v>
      </c>
    </row>
    <row r="16" spans="2:8">
      <c r="B16" s="68"/>
      <c r="C16" s="69" t="s">
        <v>143</v>
      </c>
      <c r="D16" s="70">
        <v>39.030414999999998</v>
      </c>
      <c r="E16" s="70">
        <v>1.0892379699999999</v>
      </c>
      <c r="F16" s="70">
        <v>49.080779019999994</v>
      </c>
      <c r="G16" s="71">
        <v>145.60501001</v>
      </c>
      <c r="H16" s="71">
        <f t="shared" si="0"/>
        <v>234.805442</v>
      </c>
    </row>
    <row r="17" spans="2:8">
      <c r="B17" s="68"/>
      <c r="C17" s="69" t="s">
        <v>144</v>
      </c>
      <c r="D17" s="70">
        <v>79.399479990000003</v>
      </c>
      <c r="E17" s="70">
        <v>0.66559897000000001</v>
      </c>
      <c r="F17" s="70">
        <v>102.48355596000002</v>
      </c>
      <c r="G17" s="71">
        <v>107.716645</v>
      </c>
      <c r="H17" s="71">
        <f t="shared" si="0"/>
        <v>290.26527992000001</v>
      </c>
    </row>
    <row r="18" spans="2:8">
      <c r="B18" s="68"/>
      <c r="C18" s="69" t="s">
        <v>145</v>
      </c>
      <c r="D18" s="70" t="s">
        <v>136</v>
      </c>
      <c r="E18" s="70">
        <v>0.35561801999999998</v>
      </c>
      <c r="F18" s="70">
        <v>0.39148200000000005</v>
      </c>
      <c r="G18" s="71" t="s">
        <v>55</v>
      </c>
      <c r="H18" s="71">
        <f t="shared" si="0"/>
        <v>0.74710001999999998</v>
      </c>
    </row>
    <row r="19" spans="2:8">
      <c r="B19" s="68"/>
      <c r="C19" s="69" t="s">
        <v>146</v>
      </c>
      <c r="D19" s="70">
        <v>18.247289000000002</v>
      </c>
      <c r="E19" s="70">
        <v>1.148998</v>
      </c>
      <c r="F19" s="70">
        <v>25.069594939999998</v>
      </c>
      <c r="G19" s="71" t="s">
        <v>55</v>
      </c>
      <c r="H19" s="71">
        <f t="shared" si="0"/>
        <v>44.465881940000003</v>
      </c>
    </row>
    <row r="20" spans="2:8">
      <c r="B20" s="68"/>
      <c r="C20" s="69" t="s">
        <v>147</v>
      </c>
      <c r="D20" s="70">
        <v>96.126011009999985</v>
      </c>
      <c r="E20" s="70">
        <v>1.207028</v>
      </c>
      <c r="F20" s="70">
        <v>124.00815412</v>
      </c>
      <c r="G20" s="71">
        <v>274.66685699999999</v>
      </c>
      <c r="H20" s="71">
        <f t="shared" si="0"/>
        <v>496.00805012999996</v>
      </c>
    </row>
    <row r="21" spans="2:8">
      <c r="B21" s="68"/>
      <c r="C21" s="69" t="s">
        <v>135</v>
      </c>
      <c r="D21" s="70" t="s">
        <v>136</v>
      </c>
      <c r="E21" s="70">
        <v>1.6384880000000002</v>
      </c>
      <c r="F21" s="70" t="s">
        <v>55</v>
      </c>
      <c r="G21" s="71" t="s">
        <v>55</v>
      </c>
      <c r="H21" s="71">
        <f t="shared" si="0"/>
        <v>1.6384880000000002</v>
      </c>
    </row>
    <row r="22" spans="2:8">
      <c r="B22" s="68"/>
      <c r="C22" s="69" t="s">
        <v>137</v>
      </c>
      <c r="D22" s="70">
        <v>37.156631010000005</v>
      </c>
      <c r="E22" s="70">
        <v>1.271609</v>
      </c>
      <c r="F22" s="70">
        <v>54.745559030000003</v>
      </c>
      <c r="G22" s="71" t="s">
        <v>55</v>
      </c>
      <c r="H22" s="71">
        <f t="shared" si="0"/>
        <v>93.173799040000006</v>
      </c>
    </row>
    <row r="23" spans="2:8">
      <c r="B23" s="72"/>
      <c r="C23" s="73" t="s">
        <v>148</v>
      </c>
      <c r="D23" s="74">
        <v>51.55153301</v>
      </c>
      <c r="E23" s="74">
        <v>5.9597000000000004E-2</v>
      </c>
      <c r="F23" s="74">
        <v>71.292634950000007</v>
      </c>
      <c r="G23" s="75">
        <v>220.61931699000002</v>
      </c>
      <c r="H23" s="75">
        <f t="shared" si="0"/>
        <v>343.52308195000001</v>
      </c>
    </row>
    <row r="24" spans="2:8">
      <c r="B24" s="125"/>
      <c r="C24" s="123" t="s">
        <v>56</v>
      </c>
      <c r="D24" s="126">
        <f>SUM(D12:D23)</f>
        <v>441.65531900000008</v>
      </c>
      <c r="E24" s="126">
        <f t="shared" ref="E24:G24" si="2">SUM(E12:E23)</f>
        <v>12.710895980000002</v>
      </c>
      <c r="F24" s="126">
        <f t="shared" si="2"/>
        <v>571.671693</v>
      </c>
      <c r="G24" s="126">
        <f t="shared" si="2"/>
        <v>941.66809807000004</v>
      </c>
      <c r="H24" s="126">
        <f t="shared" si="0"/>
        <v>1967.70600605</v>
      </c>
    </row>
    <row r="25" spans="2:8">
      <c r="B25" s="64">
        <v>2013</v>
      </c>
      <c r="C25" s="65" t="s">
        <v>139</v>
      </c>
      <c r="D25" s="66">
        <v>7.6820100000000004E-3</v>
      </c>
      <c r="E25" s="66">
        <v>1.6654300100000001</v>
      </c>
      <c r="F25" s="66">
        <v>0.67418499999999992</v>
      </c>
      <c r="G25" s="67">
        <v>0</v>
      </c>
      <c r="H25" s="67">
        <f t="shared" si="0"/>
        <v>2.3472970200000001</v>
      </c>
    </row>
    <row r="26" spans="2:8">
      <c r="B26" s="68"/>
      <c r="C26" s="69" t="s">
        <v>140</v>
      </c>
      <c r="D26" s="70">
        <v>21.660934000000001</v>
      </c>
      <c r="E26" s="70">
        <v>2.360214</v>
      </c>
      <c r="F26" s="70">
        <v>33.753632039999999</v>
      </c>
      <c r="G26" s="71">
        <v>5.4566549999999996</v>
      </c>
      <c r="H26" s="71">
        <f t="shared" si="0"/>
        <v>63.231435039999994</v>
      </c>
    </row>
    <row r="27" spans="2:8">
      <c r="B27" s="68"/>
      <c r="C27" s="69" t="s">
        <v>141</v>
      </c>
      <c r="D27" s="70">
        <v>65.725545979999993</v>
      </c>
      <c r="E27" s="70">
        <v>1.359478</v>
      </c>
      <c r="F27" s="70">
        <v>90.361466989999997</v>
      </c>
      <c r="G27" s="71">
        <v>293.31292001999998</v>
      </c>
      <c r="H27" s="71">
        <f t="shared" si="0"/>
        <v>450.75941098999999</v>
      </c>
    </row>
    <row r="28" spans="2:8">
      <c r="B28" s="68"/>
      <c r="C28" s="69" t="s">
        <v>121</v>
      </c>
      <c r="D28" s="70">
        <v>1.3670899599999999</v>
      </c>
      <c r="E28" s="70">
        <v>0.489813</v>
      </c>
      <c r="F28" s="70">
        <v>0.87217999999999996</v>
      </c>
      <c r="G28" s="71">
        <v>1.9000000000000001E-5</v>
      </c>
      <c r="H28" s="71">
        <f t="shared" si="0"/>
        <v>2.7291019599999999</v>
      </c>
    </row>
    <row r="29" spans="2:8">
      <c r="B29" s="68"/>
      <c r="C29" s="69" t="s">
        <v>143</v>
      </c>
      <c r="D29" s="70">
        <v>23.826887970000001</v>
      </c>
      <c r="E29" s="70">
        <v>0.68775702000000005</v>
      </c>
      <c r="F29" s="70">
        <v>34.449959069999998</v>
      </c>
      <c r="G29" s="71">
        <v>132.62300809000001</v>
      </c>
      <c r="H29" s="71">
        <f t="shared" si="0"/>
        <v>191.58761215000001</v>
      </c>
    </row>
    <row r="30" spans="2:8">
      <c r="B30" s="68"/>
      <c r="C30" s="69" t="s">
        <v>144</v>
      </c>
      <c r="D30" s="70">
        <v>73.42502300999999</v>
      </c>
      <c r="E30" s="70">
        <v>0.47390100000000002</v>
      </c>
      <c r="F30" s="70">
        <v>112.57678302000001</v>
      </c>
      <c r="G30" s="71">
        <v>20.224245</v>
      </c>
      <c r="H30" s="71">
        <f t="shared" si="0"/>
        <v>206.69995202999999</v>
      </c>
    </row>
    <row r="31" spans="2:8">
      <c r="B31" s="68"/>
      <c r="C31" s="69" t="s">
        <v>145</v>
      </c>
      <c r="D31" s="70">
        <v>0</v>
      </c>
      <c r="E31" s="70">
        <v>0.63022696999999994</v>
      </c>
      <c r="F31" s="70">
        <v>0.32477</v>
      </c>
      <c r="G31" s="71">
        <v>0</v>
      </c>
      <c r="H31" s="71">
        <f t="shared" si="0"/>
        <v>0.95499696999999995</v>
      </c>
    </row>
    <row r="32" spans="2:8">
      <c r="B32" s="68"/>
      <c r="C32" s="69" t="s">
        <v>149</v>
      </c>
      <c r="D32" s="70">
        <v>25.174167000000001</v>
      </c>
      <c r="E32" s="70">
        <v>0.69820694999999999</v>
      </c>
      <c r="F32" s="70">
        <v>45.54200307</v>
      </c>
      <c r="G32" s="71">
        <v>72.417529980000012</v>
      </c>
      <c r="H32" s="71">
        <f t="shared" si="0"/>
        <v>143.831907</v>
      </c>
    </row>
    <row r="33" spans="2:8">
      <c r="B33" s="68"/>
      <c r="C33" s="69" t="s">
        <v>150</v>
      </c>
      <c r="D33" s="70">
        <v>41.106206010000008</v>
      </c>
      <c r="E33" s="70">
        <v>0.65959699999999999</v>
      </c>
      <c r="F33" s="70">
        <v>60.56780002</v>
      </c>
      <c r="G33" s="71">
        <v>96.463214010000016</v>
      </c>
      <c r="H33" s="71">
        <f t="shared" si="0"/>
        <v>198.79681704000001</v>
      </c>
    </row>
    <row r="34" spans="2:8">
      <c r="B34" s="68"/>
      <c r="C34" s="69" t="s">
        <v>151</v>
      </c>
      <c r="D34" s="70">
        <v>3.9786000000000002E-2</v>
      </c>
      <c r="E34" s="70">
        <v>0.80451007999999991</v>
      </c>
      <c r="F34" s="70">
        <v>1.1600559499999998</v>
      </c>
      <c r="G34" s="71">
        <v>0.2</v>
      </c>
      <c r="H34" s="71">
        <f t="shared" si="0"/>
        <v>2.2043520299999999</v>
      </c>
    </row>
    <row r="35" spans="2:8">
      <c r="B35" s="68"/>
      <c r="C35" s="69" t="s">
        <v>137</v>
      </c>
      <c r="D35" s="70">
        <v>13.09331203</v>
      </c>
      <c r="E35" s="70">
        <v>0.6853490000000001</v>
      </c>
      <c r="F35" s="70">
        <v>20.488748059999999</v>
      </c>
      <c r="G35" s="71">
        <v>178.25462704</v>
      </c>
      <c r="H35" s="71">
        <f t="shared" si="0"/>
        <v>212.52203613</v>
      </c>
    </row>
    <row r="36" spans="2:8">
      <c r="B36" s="72"/>
      <c r="C36" s="73" t="s">
        <v>138</v>
      </c>
      <c r="D36" s="74">
        <v>71.55782400999999</v>
      </c>
      <c r="E36" s="74">
        <v>1.3957080000000002</v>
      </c>
      <c r="F36" s="74">
        <v>104.59380802</v>
      </c>
      <c r="G36" s="75">
        <v>10.52248393</v>
      </c>
      <c r="H36" s="75">
        <f t="shared" si="0"/>
        <v>188.06982395999998</v>
      </c>
    </row>
    <row r="37" spans="2:8">
      <c r="B37" s="125"/>
      <c r="C37" s="123" t="s">
        <v>56</v>
      </c>
      <c r="D37" s="126">
        <f>SUM(D25:D36)</f>
        <v>336.98445797999995</v>
      </c>
      <c r="E37" s="126">
        <f t="shared" ref="E37:G37" si="3">SUM(E25:E36)</f>
        <v>11.910191030000002</v>
      </c>
      <c r="F37" s="126">
        <f t="shared" si="3"/>
        <v>505.36539124000001</v>
      </c>
      <c r="G37" s="126">
        <f t="shared" si="3"/>
        <v>809.47470207000003</v>
      </c>
      <c r="H37" s="126">
        <f t="shared" si="0"/>
        <v>1663.7347423199999</v>
      </c>
    </row>
    <row r="38" spans="2:8">
      <c r="B38" s="64">
        <v>2014</v>
      </c>
      <c r="C38" s="65" t="s">
        <v>139</v>
      </c>
      <c r="D38" s="66" t="s">
        <v>55</v>
      </c>
      <c r="E38" s="66">
        <v>1.3267860900000001</v>
      </c>
      <c r="F38" s="66" t="s">
        <v>55</v>
      </c>
      <c r="G38" s="67" t="s">
        <v>55</v>
      </c>
      <c r="H38" s="67">
        <f t="shared" si="0"/>
        <v>1.3267860900000001</v>
      </c>
    </row>
    <row r="39" spans="2:8">
      <c r="B39" s="68"/>
      <c r="C39" s="69" t="s">
        <v>140</v>
      </c>
      <c r="D39" s="70">
        <v>10.899421019999998</v>
      </c>
      <c r="E39" s="70">
        <v>0.32034800000000002</v>
      </c>
      <c r="F39" s="70">
        <v>15.217180990000001</v>
      </c>
      <c r="G39" s="71">
        <v>55.58428601</v>
      </c>
      <c r="H39" s="71">
        <f t="shared" si="0"/>
        <v>82.021236020000003</v>
      </c>
    </row>
    <row r="40" spans="2:8">
      <c r="B40" s="68"/>
      <c r="C40" s="69" t="s">
        <v>141</v>
      </c>
      <c r="D40" s="70">
        <v>61.024490990000004</v>
      </c>
      <c r="E40" s="70">
        <v>0.82191999999999998</v>
      </c>
      <c r="F40" s="70">
        <v>98.17055302</v>
      </c>
      <c r="G40" s="71">
        <v>182.77540000999997</v>
      </c>
      <c r="H40" s="71">
        <f t="shared" si="0"/>
        <v>342.79236401999998</v>
      </c>
    </row>
    <row r="41" spans="2:8">
      <c r="B41" s="68"/>
      <c r="C41" s="69" t="s">
        <v>142</v>
      </c>
      <c r="D41" s="70">
        <v>3.6859999999999997E-2</v>
      </c>
      <c r="E41" s="70">
        <v>0.92506001000000004</v>
      </c>
      <c r="F41" s="70">
        <v>7.8101000000000004E-2</v>
      </c>
      <c r="G41" s="71">
        <v>3.8099999999999999E-4</v>
      </c>
      <c r="H41" s="71">
        <f t="shared" si="0"/>
        <v>1.04040201</v>
      </c>
    </row>
    <row r="42" spans="2:8">
      <c r="B42" s="68"/>
      <c r="C42" s="69" t="s">
        <v>143</v>
      </c>
      <c r="D42" s="70">
        <v>38.302218000000018</v>
      </c>
      <c r="E42" s="70">
        <v>42.345388</v>
      </c>
      <c r="F42" s="70">
        <v>54.057368050000008</v>
      </c>
      <c r="G42" s="71">
        <v>1.9800000000000002E-4</v>
      </c>
      <c r="H42" s="71">
        <f t="shared" si="0"/>
        <v>134.70517205000004</v>
      </c>
    </row>
    <row r="43" spans="2:8">
      <c r="B43" s="68"/>
      <c r="C43" s="69" t="s">
        <v>144</v>
      </c>
      <c r="D43" s="70">
        <v>64.771010009999998</v>
      </c>
      <c r="E43" s="70">
        <v>10.538568999999999</v>
      </c>
      <c r="F43" s="70">
        <v>88.058616010000009</v>
      </c>
      <c r="G43" s="71">
        <v>101.32263998000001</v>
      </c>
      <c r="H43" s="71">
        <f t="shared" si="0"/>
        <v>264.69083499999999</v>
      </c>
    </row>
    <row r="44" spans="2:8">
      <c r="B44" s="68"/>
      <c r="C44" s="69" t="s">
        <v>145</v>
      </c>
      <c r="D44" s="70" t="s">
        <v>55</v>
      </c>
      <c r="E44" s="70">
        <v>0.33582699999999999</v>
      </c>
      <c r="F44" s="70">
        <v>0.26256699999999999</v>
      </c>
      <c r="G44" s="71">
        <v>2.1699999999999999E-4</v>
      </c>
      <c r="H44" s="71">
        <f t="shared" si="0"/>
        <v>0.598611</v>
      </c>
    </row>
    <row r="45" spans="2:8">
      <c r="B45" s="68"/>
      <c r="C45" s="69" t="s">
        <v>146</v>
      </c>
      <c r="D45" s="70">
        <v>40.871275009999998</v>
      </c>
      <c r="E45" s="70">
        <v>11.906943</v>
      </c>
      <c r="F45" s="70">
        <v>46.515311079999996</v>
      </c>
      <c r="G45" s="71" t="s">
        <v>55</v>
      </c>
      <c r="H45" s="71">
        <f t="shared" si="0"/>
        <v>99.293529089999993</v>
      </c>
    </row>
    <row r="46" spans="2:8">
      <c r="B46" s="68"/>
      <c r="C46" s="69" t="s">
        <v>147</v>
      </c>
      <c r="D46" s="70">
        <v>45.749031000000002</v>
      </c>
      <c r="E46" s="70">
        <v>10.390864029999999</v>
      </c>
      <c r="F46" s="70">
        <v>76.482171969999996</v>
      </c>
      <c r="G46" s="71">
        <v>81.299084989999983</v>
      </c>
      <c r="H46" s="71">
        <f t="shared" si="0"/>
        <v>213.92115199</v>
      </c>
    </row>
    <row r="47" spans="2:8">
      <c r="B47" s="68"/>
      <c r="C47" s="69" t="s">
        <v>135</v>
      </c>
      <c r="D47" s="70" t="s">
        <v>55</v>
      </c>
      <c r="E47" s="70">
        <v>10.64740407</v>
      </c>
      <c r="F47" s="70">
        <v>0.13961199999999999</v>
      </c>
      <c r="G47" s="71">
        <v>1.9000000000000001E-5</v>
      </c>
      <c r="H47" s="71">
        <f t="shared" si="0"/>
        <v>10.78703507</v>
      </c>
    </row>
    <row r="48" spans="2:8">
      <c r="B48" s="68"/>
      <c r="C48" s="69" t="s">
        <v>137</v>
      </c>
      <c r="D48" s="70">
        <v>6.2949449999999993</v>
      </c>
      <c r="E48" s="70">
        <v>10.467304</v>
      </c>
      <c r="F48" s="70">
        <v>11.64411799</v>
      </c>
      <c r="G48" s="71">
        <v>31.104816010000004</v>
      </c>
      <c r="H48" s="71">
        <f t="shared" si="0"/>
        <v>59.511183000000003</v>
      </c>
    </row>
    <row r="49" spans="2:9">
      <c r="B49" s="72"/>
      <c r="C49" s="73" t="s">
        <v>148</v>
      </c>
      <c r="D49" s="74">
        <v>104.50301395999999</v>
      </c>
      <c r="E49" s="74">
        <v>20.614069000000001</v>
      </c>
      <c r="F49" s="74">
        <v>138.34492804000004</v>
      </c>
      <c r="G49" s="75">
        <v>83.019745959999995</v>
      </c>
      <c r="H49" s="75">
        <f t="shared" si="0"/>
        <v>346.48175695999998</v>
      </c>
    </row>
    <row r="50" spans="2:9">
      <c r="B50" s="125"/>
      <c r="C50" s="123" t="s">
        <v>56</v>
      </c>
      <c r="D50" s="126">
        <f>SUM(D38:D49)</f>
        <v>372.45226499</v>
      </c>
      <c r="E50" s="126">
        <f t="shared" ref="E50:G50" si="4">SUM(E38:E49)</f>
        <v>120.64048220000002</v>
      </c>
      <c r="F50" s="126">
        <f t="shared" si="4"/>
        <v>528.97052714999995</v>
      </c>
      <c r="G50" s="126">
        <f t="shared" si="4"/>
        <v>535.10678796000002</v>
      </c>
      <c r="H50" s="126">
        <f t="shared" si="0"/>
        <v>1557.1700622999999</v>
      </c>
    </row>
    <row r="51" spans="2:9">
      <c r="B51" s="64">
        <v>2015</v>
      </c>
      <c r="C51" s="65" t="s">
        <v>139</v>
      </c>
      <c r="D51" s="66" t="s">
        <v>55</v>
      </c>
      <c r="E51" s="66">
        <v>6.7580000000000001E-3</v>
      </c>
      <c r="F51" s="66">
        <v>4.6379999999999998E-3</v>
      </c>
      <c r="G51" s="67" t="s">
        <v>55</v>
      </c>
      <c r="H51" s="67">
        <f t="shared" si="0"/>
        <v>1.1396E-2</v>
      </c>
    </row>
    <row r="52" spans="2:9">
      <c r="B52" s="68"/>
      <c r="C52" s="69" t="s">
        <v>140</v>
      </c>
      <c r="D52" s="70">
        <v>21.104106980000001</v>
      </c>
      <c r="E52" s="70">
        <v>20.560317009999999</v>
      </c>
      <c r="F52" s="70">
        <v>27.443180969999997</v>
      </c>
      <c r="G52" s="71">
        <v>70.524554000000009</v>
      </c>
      <c r="H52" s="71">
        <f t="shared" si="0"/>
        <v>139.63215896000003</v>
      </c>
    </row>
    <row r="53" spans="2:9">
      <c r="B53" s="68"/>
      <c r="C53" s="69" t="s">
        <v>141</v>
      </c>
      <c r="D53" s="70">
        <v>39.545321969999996</v>
      </c>
      <c r="E53" s="70">
        <v>11.567159999999999</v>
      </c>
      <c r="F53" s="70">
        <v>68.441786059999998</v>
      </c>
      <c r="G53" s="71">
        <v>73.175221010000001</v>
      </c>
      <c r="H53" s="71">
        <f t="shared" si="0"/>
        <v>192.72948904</v>
      </c>
      <c r="I53" s="63"/>
    </row>
    <row r="54" spans="2:9">
      <c r="B54" s="68"/>
      <c r="C54" s="69" t="s">
        <v>142</v>
      </c>
      <c r="D54" s="70" t="s">
        <v>55</v>
      </c>
      <c r="E54" s="70">
        <v>16.368392979999999</v>
      </c>
      <c r="F54" s="70" t="s">
        <v>55</v>
      </c>
      <c r="G54" s="71">
        <v>2.0000000000000002E-5</v>
      </c>
      <c r="H54" s="71">
        <f t="shared" si="0"/>
        <v>16.368412979999999</v>
      </c>
      <c r="I54" s="63"/>
    </row>
    <row r="55" spans="2:9">
      <c r="B55" s="68"/>
      <c r="C55" s="69" t="s">
        <v>143</v>
      </c>
      <c r="D55" s="70">
        <v>17.089969980000003</v>
      </c>
      <c r="E55" s="70">
        <v>17.583893009999997</v>
      </c>
      <c r="F55" s="70">
        <v>16.96176904</v>
      </c>
      <c r="G55" s="71">
        <v>48.619993999999998</v>
      </c>
      <c r="H55" s="71">
        <f t="shared" si="0"/>
        <v>100.25562603</v>
      </c>
      <c r="I55" s="63"/>
    </row>
    <row r="56" spans="2:9">
      <c r="B56" s="68"/>
      <c r="C56" s="69" t="s">
        <v>144</v>
      </c>
      <c r="D56" s="70">
        <v>32.906866999999998</v>
      </c>
      <c r="E56" s="70">
        <v>19.527011039999998</v>
      </c>
      <c r="F56" s="70">
        <v>63.153355050000002</v>
      </c>
      <c r="G56" s="71">
        <v>1.2717000000000001E-2</v>
      </c>
      <c r="H56" s="71">
        <f t="shared" si="0"/>
        <v>115.59995008999999</v>
      </c>
      <c r="I56" s="63"/>
    </row>
    <row r="57" spans="2:9">
      <c r="B57" s="68"/>
      <c r="C57" s="69" t="s">
        <v>145</v>
      </c>
      <c r="D57" s="70">
        <v>4.5823999999999997E-2</v>
      </c>
      <c r="E57" s="70">
        <v>21.45757699</v>
      </c>
      <c r="F57" s="70">
        <v>0.34621499999999999</v>
      </c>
      <c r="G57" s="71">
        <v>5.2659999999999998E-3</v>
      </c>
      <c r="H57" s="71">
        <f t="shared" si="0"/>
        <v>21.854881989999999</v>
      </c>
      <c r="I57" s="63"/>
    </row>
    <row r="58" spans="2:9">
      <c r="B58" s="68"/>
      <c r="C58" s="69" t="s">
        <v>149</v>
      </c>
      <c r="D58" s="70">
        <v>22.478963090000001</v>
      </c>
      <c r="E58" s="70">
        <v>17.745928980000002</v>
      </c>
      <c r="F58" s="70">
        <v>24.046518980000002</v>
      </c>
      <c r="G58" s="71">
        <v>28.710903979999998</v>
      </c>
      <c r="H58" s="71">
        <f t="shared" si="0"/>
        <v>92.982315030000009</v>
      </c>
      <c r="I58" s="63"/>
    </row>
    <row r="59" spans="2:9">
      <c r="B59" s="68"/>
      <c r="C59" s="69" t="s">
        <v>156</v>
      </c>
      <c r="D59" s="70">
        <v>34.952205970000001</v>
      </c>
      <c r="E59" s="70">
        <v>25.846466009999997</v>
      </c>
      <c r="F59" s="70">
        <v>69.470865990000007</v>
      </c>
      <c r="G59" s="71">
        <v>63.415780930000004</v>
      </c>
      <c r="H59" s="71">
        <f t="shared" si="0"/>
        <v>193.6853189</v>
      </c>
      <c r="I59" s="63"/>
    </row>
    <row r="60" spans="2:9">
      <c r="B60" s="68"/>
      <c r="C60" s="69" t="s">
        <v>151</v>
      </c>
      <c r="D60" s="70">
        <v>0.65587099000000004</v>
      </c>
      <c r="E60" s="70">
        <v>8.1258590000000002</v>
      </c>
      <c r="F60" s="70">
        <v>0.90228700000000006</v>
      </c>
      <c r="G60" s="71" t="s">
        <v>55</v>
      </c>
      <c r="H60" s="71">
        <f t="shared" si="0"/>
        <v>9.6840169899999999</v>
      </c>
      <c r="I60" s="63"/>
    </row>
    <row r="61" spans="2:9">
      <c r="B61" s="68"/>
      <c r="C61" s="69" t="s">
        <v>137</v>
      </c>
      <c r="D61" s="70">
        <v>3.9933909999999999</v>
      </c>
      <c r="E61" s="70">
        <v>24.51756</v>
      </c>
      <c r="F61" s="70">
        <v>22.891978910000002</v>
      </c>
      <c r="G61" s="71">
        <v>13.276207990000001</v>
      </c>
      <c r="H61" s="71">
        <f t="shared" si="0"/>
        <v>64.679137900000001</v>
      </c>
      <c r="I61" s="63"/>
    </row>
    <row r="62" spans="2:9">
      <c r="B62" s="72"/>
      <c r="C62" s="73" t="s">
        <v>148</v>
      </c>
      <c r="D62" s="74">
        <v>35.403344019999999</v>
      </c>
      <c r="E62" s="74">
        <v>15.398918</v>
      </c>
      <c r="F62" s="74">
        <v>58.496908980000008</v>
      </c>
      <c r="G62" s="75">
        <v>46.422501979999993</v>
      </c>
      <c r="H62" s="75">
        <f>SUM(D62:G62)</f>
        <v>155.72167297999999</v>
      </c>
      <c r="I62" s="63"/>
    </row>
    <row r="63" spans="2:9">
      <c r="B63" s="122"/>
      <c r="C63" s="123" t="s">
        <v>56</v>
      </c>
      <c r="D63" s="124">
        <f>SUM(D51:D62)</f>
        <v>208.17586499999999</v>
      </c>
      <c r="E63" s="124">
        <f t="shared" ref="E63:G63" si="5">SUM(E51:E62)</f>
        <v>198.70584102000001</v>
      </c>
      <c r="F63" s="124">
        <f t="shared" si="5"/>
        <v>352.15950397999995</v>
      </c>
      <c r="G63" s="124">
        <f t="shared" si="5"/>
        <v>344.16316688999996</v>
      </c>
      <c r="H63" s="124">
        <f>SUM(H51:H62)</f>
        <v>1103.20437689</v>
      </c>
    </row>
    <row r="64" spans="2:9">
      <c r="B64" s="64">
        <v>2016</v>
      </c>
      <c r="C64" s="65" t="s">
        <v>139</v>
      </c>
      <c r="D64" s="66">
        <v>1.376401E-2</v>
      </c>
      <c r="E64" s="66">
        <v>14.001267029999999</v>
      </c>
      <c r="F64" s="66">
        <v>1.0660019999999999</v>
      </c>
      <c r="G64" s="67">
        <v>4.2499999999999998E-4</v>
      </c>
      <c r="H64" s="71">
        <f t="shared" ref="H64:H67" si="6">SUM(D64:G64)</f>
        <v>15.081458039999998</v>
      </c>
    </row>
    <row r="65" spans="2:8">
      <c r="B65" s="68"/>
      <c r="C65" s="69" t="s">
        <v>140</v>
      </c>
      <c r="D65" s="70">
        <v>5.1839040400000007</v>
      </c>
      <c r="E65" s="70">
        <v>1.8508910000000001</v>
      </c>
      <c r="F65" s="70">
        <v>27.817612949999997</v>
      </c>
      <c r="G65" s="71">
        <v>5.931448969999999</v>
      </c>
      <c r="H65" s="71">
        <f t="shared" si="6"/>
        <v>40.783856959999994</v>
      </c>
    </row>
    <row r="66" spans="2:8">
      <c r="B66" s="68"/>
      <c r="C66" s="69" t="s">
        <v>141</v>
      </c>
      <c r="D66" s="70">
        <v>29.740412020000001</v>
      </c>
      <c r="E66" s="70">
        <v>12.69303</v>
      </c>
      <c r="F66" s="70">
        <v>67.868325979999995</v>
      </c>
      <c r="G66" s="71">
        <v>54.457932</v>
      </c>
      <c r="H66" s="71">
        <f t="shared" si="6"/>
        <v>164.75970000000001</v>
      </c>
    </row>
    <row r="67" spans="2:8">
      <c r="B67" s="68"/>
      <c r="C67" s="69" t="s">
        <v>142</v>
      </c>
      <c r="D67" s="70" t="s">
        <v>55</v>
      </c>
      <c r="E67" s="70">
        <v>6.7270079800000007</v>
      </c>
      <c r="F67" s="70">
        <v>0.33634199999999997</v>
      </c>
      <c r="G67" s="71" t="s">
        <v>55</v>
      </c>
      <c r="H67" s="71">
        <f t="shared" si="6"/>
        <v>7.0633499800000008</v>
      </c>
    </row>
    <row r="68" spans="2:8">
      <c r="B68" s="68"/>
      <c r="C68" s="69" t="s">
        <v>143</v>
      </c>
      <c r="D68" s="70">
        <v>14.202285009999999</v>
      </c>
      <c r="E68" s="70">
        <v>17.326237039999999</v>
      </c>
      <c r="F68" s="70">
        <v>35.276917049999994</v>
      </c>
      <c r="G68" s="71">
        <v>8.4021020000000011</v>
      </c>
      <c r="H68" s="71">
        <f t="shared" ref="H68:H73" si="7">SUM(D68:G68)</f>
        <v>75.2075411</v>
      </c>
    </row>
    <row r="69" spans="2:8" ht="13.9" customHeight="1">
      <c r="B69" s="68"/>
      <c r="C69" s="69" t="s">
        <v>144</v>
      </c>
      <c r="D69" s="70">
        <v>34.191086000000006</v>
      </c>
      <c r="E69" s="70">
        <v>16.941938990000004</v>
      </c>
      <c r="F69" s="70">
        <v>70.099692960000013</v>
      </c>
      <c r="G69" s="71">
        <v>4.0374099999999995</v>
      </c>
      <c r="H69" s="71">
        <f t="shared" si="7"/>
        <v>125.27012795000002</v>
      </c>
    </row>
    <row r="70" spans="2:8">
      <c r="B70" s="68"/>
      <c r="C70" s="69" t="s">
        <v>145</v>
      </c>
      <c r="D70" s="70" t="s">
        <v>55</v>
      </c>
      <c r="E70" s="70">
        <v>8.5411700499999998</v>
      </c>
      <c r="F70" s="70" t="s">
        <v>55</v>
      </c>
      <c r="G70" s="71">
        <v>2.0000000000000002E-5</v>
      </c>
      <c r="H70" s="71">
        <f t="shared" si="7"/>
        <v>8.5411900499999991</v>
      </c>
    </row>
    <row r="71" spans="2:8">
      <c r="B71" s="68"/>
      <c r="C71" s="69" t="s">
        <v>149</v>
      </c>
      <c r="D71" s="70">
        <v>29.751061050000001</v>
      </c>
      <c r="E71" s="70">
        <v>19.108841000000002</v>
      </c>
      <c r="F71" s="70">
        <v>46.702360999999996</v>
      </c>
      <c r="G71" s="71">
        <v>6.2599240199999997</v>
      </c>
      <c r="H71" s="71">
        <f t="shared" si="7"/>
        <v>101.82218707</v>
      </c>
    </row>
    <row r="72" spans="2:8" s="128" customFormat="1">
      <c r="B72" s="68"/>
      <c r="C72" s="69" t="s">
        <v>165</v>
      </c>
      <c r="D72" s="70">
        <v>34.012697000000003</v>
      </c>
      <c r="E72" s="70">
        <v>40.359092960000005</v>
      </c>
      <c r="F72" s="70">
        <v>110.10975304000002</v>
      </c>
      <c r="G72" s="71">
        <v>6.5678010000000002</v>
      </c>
      <c r="H72" s="71">
        <f t="shared" si="7"/>
        <v>191.04934400000002</v>
      </c>
    </row>
    <row r="73" spans="2:8" s="127" customFormat="1">
      <c r="B73" s="68"/>
      <c r="C73" s="69" t="s">
        <v>151</v>
      </c>
      <c r="D73" s="70" t="s">
        <v>55</v>
      </c>
      <c r="E73" s="70">
        <v>18.577441060000002</v>
      </c>
      <c r="F73" s="70">
        <v>0.412051</v>
      </c>
      <c r="G73" s="71" t="s">
        <v>55</v>
      </c>
      <c r="H73" s="71">
        <f t="shared" si="7"/>
        <v>18.989492060000003</v>
      </c>
    </row>
    <row r="74" spans="2:8" s="129" customFormat="1">
      <c r="B74" s="68"/>
      <c r="C74" s="69" t="s">
        <v>137</v>
      </c>
      <c r="D74" s="70">
        <v>22.671478</v>
      </c>
      <c r="E74" s="70">
        <v>16.640420979999998</v>
      </c>
      <c r="F74" s="70">
        <v>43.419377040000001</v>
      </c>
      <c r="G74" s="71">
        <v>4.0992090000000001</v>
      </c>
      <c r="H74" s="71">
        <f t="shared" ref="H74:H75" si="8">SUM(D74:G74)</f>
        <v>86.830485019999998</v>
      </c>
    </row>
    <row r="75" spans="2:8" s="129" customFormat="1">
      <c r="B75" s="68"/>
      <c r="C75" s="69" t="s">
        <v>148</v>
      </c>
      <c r="D75" s="70">
        <v>66.662418029999998</v>
      </c>
      <c r="E75" s="70">
        <v>32.99460697</v>
      </c>
      <c r="F75" s="70">
        <v>116.46721398999999</v>
      </c>
      <c r="G75" s="71">
        <v>11.746722999999999</v>
      </c>
      <c r="H75" s="71">
        <f t="shared" si="8"/>
        <v>227.87096198999998</v>
      </c>
    </row>
    <row r="76" spans="2:8">
      <c r="B76" s="119"/>
      <c r="C76" s="120" t="s">
        <v>56</v>
      </c>
      <c r="D76" s="121">
        <f>SUM(D64:D75)</f>
        <v>236.42910516000001</v>
      </c>
      <c r="E76" s="121">
        <f>SUM(E64:E75)</f>
        <v>205.76194506000002</v>
      </c>
      <c r="F76" s="121">
        <f>SUM(F64:F75)</f>
        <v>519.57564901000001</v>
      </c>
      <c r="G76" s="121">
        <f>SUM(G64:G75)</f>
        <v>101.50299499</v>
      </c>
      <c r="H76" s="121">
        <f>SUM(H64:H75)</f>
        <v>1063.26969422</v>
      </c>
    </row>
    <row r="77" spans="2:8">
      <c r="B77" s="64">
        <v>2017</v>
      </c>
      <c r="C77" s="65" t="s">
        <v>139</v>
      </c>
      <c r="D77" s="66" t="s">
        <v>55</v>
      </c>
      <c r="E77" s="66">
        <v>23.579535010000001</v>
      </c>
      <c r="F77" s="66">
        <v>0.10778700000000001</v>
      </c>
      <c r="G77" s="67" t="s">
        <v>55</v>
      </c>
      <c r="H77" s="71">
        <f t="shared" ref="H77:H84" si="9">SUM(D77:G77)</f>
        <v>23.687322009999999</v>
      </c>
    </row>
    <row r="78" spans="2:8" s="129" customFormat="1">
      <c r="B78" s="68"/>
      <c r="C78" s="69" t="s">
        <v>140</v>
      </c>
      <c r="D78" s="70">
        <v>23.927438019999997</v>
      </c>
      <c r="E78" s="70">
        <v>14.150867060000001</v>
      </c>
      <c r="F78" s="70">
        <v>36.297165070000005</v>
      </c>
      <c r="G78" s="71">
        <v>3.716189</v>
      </c>
      <c r="H78" s="71">
        <f t="shared" si="9"/>
        <v>78.091659150000012</v>
      </c>
    </row>
    <row r="79" spans="2:8" s="129" customFormat="1">
      <c r="B79" s="68"/>
      <c r="C79" s="69" t="s">
        <v>141</v>
      </c>
      <c r="D79" s="70">
        <v>103.44074098</v>
      </c>
      <c r="E79" s="70">
        <v>19.484278009999997</v>
      </c>
      <c r="F79" s="70">
        <v>142.27080000999999</v>
      </c>
      <c r="G79" s="71">
        <v>11.723566999999999</v>
      </c>
      <c r="H79" s="71">
        <f t="shared" si="9"/>
        <v>276.91938599999997</v>
      </c>
    </row>
    <row r="80" spans="2:8" s="129" customFormat="1">
      <c r="B80" s="68"/>
      <c r="C80" s="69" t="s">
        <v>142</v>
      </c>
      <c r="D80" s="70" t="s">
        <v>55</v>
      </c>
      <c r="E80" s="70">
        <v>19.206987939999998</v>
      </c>
      <c r="F80" s="70">
        <v>5.8699999999999996E-4</v>
      </c>
      <c r="G80" s="71">
        <v>2.1000000000000002E-5</v>
      </c>
      <c r="H80" s="71">
        <f t="shared" si="9"/>
        <v>19.207595939999997</v>
      </c>
    </row>
    <row r="81" spans="2:9" s="129" customFormat="1">
      <c r="B81" s="68"/>
      <c r="C81" s="69" t="s">
        <v>143</v>
      </c>
      <c r="D81" s="70">
        <v>72.041577029999999</v>
      </c>
      <c r="E81" s="70">
        <v>22.194449049999996</v>
      </c>
      <c r="F81" s="70">
        <v>75.500301989999997</v>
      </c>
      <c r="G81" s="71">
        <v>3.9121709999999998</v>
      </c>
      <c r="H81" s="71">
        <f t="shared" si="9"/>
        <v>173.64849906999999</v>
      </c>
    </row>
    <row r="82" spans="2:9" s="129" customFormat="1" ht="13.9" customHeight="1">
      <c r="B82" s="68"/>
      <c r="C82" s="69" t="s">
        <v>144</v>
      </c>
      <c r="D82" s="70">
        <v>101.02857698</v>
      </c>
      <c r="E82" s="70">
        <v>7.7686800099999997</v>
      </c>
      <c r="F82" s="70">
        <v>135.75231900999998</v>
      </c>
      <c r="G82" s="71">
        <v>14.114968000000001</v>
      </c>
      <c r="H82" s="71">
        <f t="shared" si="9"/>
        <v>258.66454399999998</v>
      </c>
    </row>
    <row r="83" spans="2:9" s="129" customFormat="1">
      <c r="B83" s="68"/>
      <c r="C83" s="69" t="s">
        <v>145</v>
      </c>
      <c r="D83" s="70" t="s">
        <v>55</v>
      </c>
      <c r="E83" s="70">
        <v>35.725807950000004</v>
      </c>
      <c r="F83" s="70">
        <v>0.118573</v>
      </c>
      <c r="G83" s="71" t="s">
        <v>55</v>
      </c>
      <c r="H83" s="71">
        <f t="shared" si="9"/>
        <v>35.844380950000001</v>
      </c>
    </row>
    <row r="84" spans="2:9" s="129" customFormat="1">
      <c r="B84" s="68"/>
      <c r="C84" s="69" t="s">
        <v>149</v>
      </c>
      <c r="D84" s="70">
        <v>54.845904000000004</v>
      </c>
      <c r="E84" s="70">
        <v>17.303361020000001</v>
      </c>
      <c r="F84" s="70">
        <v>68.335785999999999</v>
      </c>
      <c r="G84" s="71" t="s">
        <v>55</v>
      </c>
      <c r="H84" s="71">
        <f t="shared" si="9"/>
        <v>140.48505102000001</v>
      </c>
    </row>
    <row r="85" spans="2:9" s="129" customFormat="1">
      <c r="B85" s="68"/>
      <c r="C85" s="69" t="s">
        <v>165</v>
      </c>
      <c r="D85" s="70"/>
      <c r="E85" s="70"/>
      <c r="F85" s="70"/>
      <c r="G85" s="71"/>
      <c r="H85" s="71"/>
    </row>
    <row r="86" spans="2:9" s="129" customFormat="1">
      <c r="B86" s="68"/>
      <c r="C86" s="69" t="s">
        <v>151</v>
      </c>
      <c r="D86" s="70"/>
      <c r="E86" s="70"/>
      <c r="F86" s="70"/>
      <c r="G86" s="71"/>
      <c r="H86" s="71"/>
    </row>
    <row r="87" spans="2:9" s="129" customFormat="1">
      <c r="B87" s="68"/>
      <c r="C87" s="69" t="s">
        <v>137</v>
      </c>
      <c r="D87" s="70"/>
      <c r="E87" s="70"/>
      <c r="F87" s="70"/>
      <c r="G87" s="71"/>
      <c r="H87" s="71"/>
    </row>
    <row r="88" spans="2:9" s="129" customFormat="1">
      <c r="B88" s="68"/>
      <c r="C88" s="69" t="s">
        <v>148</v>
      </c>
      <c r="D88" s="70"/>
      <c r="E88" s="70"/>
      <c r="F88" s="70"/>
      <c r="G88" s="71"/>
      <c r="H88" s="71"/>
    </row>
    <row r="89" spans="2:9" s="129" customFormat="1">
      <c r="B89" s="119"/>
      <c r="C89" s="120" t="s">
        <v>56</v>
      </c>
      <c r="D89" s="121">
        <f>SUM(D77:D88)</f>
        <v>355.28423700999997</v>
      </c>
      <c r="E89" s="121">
        <f>SUM(E77:E88)</f>
        <v>159.41396605</v>
      </c>
      <c r="F89" s="121">
        <f>SUM(F77:F88)</f>
        <v>458.38331907999998</v>
      </c>
      <c r="G89" s="121">
        <f>SUM(G77:G88)</f>
        <v>33.466915999999998</v>
      </c>
      <c r="H89" s="121">
        <f>SUM(H77:H88)</f>
        <v>1006.5484381399999</v>
      </c>
    </row>
    <row r="90" spans="2:9" ht="15.75" thickBot="1"/>
    <row r="91" spans="2:9" ht="15.75" thickBot="1">
      <c r="B91" s="116" t="s">
        <v>153</v>
      </c>
      <c r="C91" s="117"/>
      <c r="D91" s="118">
        <f>D11+D24+D37+D50+D63+D76+D89</f>
        <v>2009.64181214</v>
      </c>
      <c r="E91" s="118">
        <f>E11+E24+E37+E50+E63+E76+E89</f>
        <v>855.26595052000005</v>
      </c>
      <c r="F91" s="118">
        <f>F11+F24+F37+F50+F63+F76+F89</f>
        <v>3006.8043124199999</v>
      </c>
      <c r="G91" s="118">
        <f>G11+G24+G37+G50+G63+G76+G89</f>
        <v>2901.00804599</v>
      </c>
      <c r="H91" s="118">
        <f>H11+H24+H37+H50+H63+H76+H89</f>
        <v>8772.7201210700005</v>
      </c>
    </row>
    <row r="92" spans="2:9">
      <c r="C92" s="69"/>
      <c r="D92" s="70"/>
      <c r="E92" s="70"/>
      <c r="F92" s="70"/>
      <c r="G92" s="70"/>
      <c r="H92" s="70"/>
    </row>
    <row r="94" spans="2:9">
      <c r="B94" s="78" t="s">
        <v>152</v>
      </c>
      <c r="C94" s="77"/>
      <c r="D94" s="76"/>
      <c r="E94" s="76"/>
      <c r="F94" s="76"/>
      <c r="G94" s="76"/>
      <c r="H94" s="76"/>
      <c r="I94" s="63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20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21" t="s">
        <v>63</v>
      </c>
      <c r="B1" s="4"/>
    </row>
    <row r="2" spans="1:12">
      <c r="A2" s="22"/>
      <c r="B2" s="4"/>
    </row>
    <row r="3" spans="1:12" ht="15">
      <c r="A3" s="21" t="s">
        <v>85</v>
      </c>
      <c r="B3" s="4"/>
    </row>
    <row r="4" spans="1:12" s="29" customFormat="1" ht="15">
      <c r="A4" s="40" t="s">
        <v>64</v>
      </c>
      <c r="C4" s="37"/>
      <c r="D4" s="37"/>
      <c r="E4" s="37"/>
      <c r="F4" s="33"/>
    </row>
    <row r="5" spans="1:12">
      <c r="A5" s="22"/>
      <c r="B5" s="22"/>
      <c r="C5" s="22"/>
      <c r="D5" s="26"/>
      <c r="E5" s="26"/>
      <c r="F5" s="23"/>
    </row>
    <row r="6" spans="1:12">
      <c r="A6" s="20" t="s">
        <v>83</v>
      </c>
      <c r="B6" s="4"/>
    </row>
    <row r="7" spans="1:12" s="27" customFormat="1">
      <c r="A7" s="31" t="s">
        <v>84</v>
      </c>
      <c r="C7" s="32"/>
      <c r="D7" s="32"/>
      <c r="E7" s="32"/>
      <c r="F7" s="24"/>
    </row>
    <row r="8" spans="1:12">
      <c r="B8" s="4"/>
    </row>
    <row r="9" spans="1:12">
      <c r="A9" s="39"/>
      <c r="B9" s="39"/>
      <c r="C9" s="39"/>
      <c r="D9" s="39"/>
      <c r="E9" s="39"/>
      <c r="F9" s="39"/>
    </row>
    <row r="10" spans="1:12">
      <c r="A10" s="39"/>
      <c r="B10" s="39"/>
      <c r="C10" s="39"/>
      <c r="D10" s="39"/>
      <c r="E10" s="39"/>
      <c r="F10" s="39"/>
    </row>
    <row r="11" spans="1:12" s="28" customFormat="1">
      <c r="A11" s="39"/>
      <c r="B11" s="39"/>
      <c r="C11" s="39"/>
      <c r="D11" s="39"/>
      <c r="E11" s="39"/>
      <c r="F11" s="39"/>
    </row>
    <row r="12" spans="1:12" s="19" customFormat="1">
      <c r="A12" s="39"/>
      <c r="B12" s="39"/>
      <c r="C12" s="39"/>
      <c r="D12" s="39"/>
      <c r="E12" s="39"/>
      <c r="F12" s="39"/>
    </row>
    <row r="13" spans="1:12" ht="12.75" thickBot="1">
      <c r="A13" s="39"/>
      <c r="B13" s="39"/>
      <c r="C13" s="39"/>
      <c r="D13" s="39"/>
      <c r="E13" s="39"/>
      <c r="F13" s="4"/>
    </row>
    <row r="14" spans="1:12" ht="12.75" thickBot="1">
      <c r="B14" s="649" t="s">
        <v>54</v>
      </c>
      <c r="C14" s="649"/>
      <c r="D14" s="649"/>
      <c r="E14" s="649"/>
      <c r="F14" s="649"/>
      <c r="G14" s="649"/>
      <c r="H14" s="649"/>
      <c r="I14" s="649"/>
      <c r="J14" s="649"/>
      <c r="K14" s="649"/>
      <c r="L14" s="44">
        <v>2014</v>
      </c>
    </row>
    <row r="15" spans="1:12">
      <c r="A15" s="11" t="s">
        <v>66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67</v>
      </c>
    </row>
    <row r="16" spans="1:12">
      <c r="A16" s="41" t="s">
        <v>68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8">
        <v>5604.437890047554</v>
      </c>
    </row>
    <row r="17" spans="1:12">
      <c r="A17" s="41" t="s">
        <v>69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8">
        <v>4221.7054745731493</v>
      </c>
    </row>
    <row r="18" spans="1:12">
      <c r="A18" s="41" t="s">
        <v>70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8">
        <v>3932.3510261539277</v>
      </c>
    </row>
    <row r="19" spans="1:12">
      <c r="A19" s="41" t="s">
        <v>71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8">
        <v>3163.4254700834599</v>
      </c>
    </row>
    <row r="20" spans="1:12">
      <c r="A20" s="41" t="s">
        <v>72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8">
        <v>3065.6903698802112</v>
      </c>
    </row>
    <row r="21" spans="1:12">
      <c r="A21" s="41" t="s">
        <v>73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8">
        <v>797.82925658257011</v>
      </c>
    </row>
    <row r="22" spans="1:12">
      <c r="A22" s="41" t="s">
        <v>74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8">
        <v>679.67954870220171</v>
      </c>
    </row>
    <row r="23" spans="1:12">
      <c r="A23" s="41" t="s">
        <v>75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8">
        <v>674.21752252396402</v>
      </c>
    </row>
    <row r="24" spans="1:12">
      <c r="A24" s="41" t="s">
        <v>76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8">
        <v>360.06981334605672</v>
      </c>
    </row>
    <row r="25" spans="1:12">
      <c r="A25" s="41" t="s">
        <v>77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8">
        <v>344.04136843279014</v>
      </c>
    </row>
    <row r="26" spans="1:12">
      <c r="A26" s="41" t="s">
        <v>78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8">
        <v>163.01441792799861</v>
      </c>
    </row>
    <row r="27" spans="1:12">
      <c r="A27" s="41" t="s">
        <v>79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8">
        <v>83.139495953296588</v>
      </c>
    </row>
    <row r="28" spans="1:12">
      <c r="A28" s="41" t="s">
        <v>80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8">
        <v>70.536118793185906</v>
      </c>
    </row>
    <row r="29" spans="1:12">
      <c r="A29" s="41" t="s">
        <v>81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8">
        <v>32.65497576986705</v>
      </c>
    </row>
    <row r="30" spans="1:12">
      <c r="A30" s="41" t="s">
        <v>82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8">
        <v>1.2449411000000001</v>
      </c>
    </row>
    <row r="31" spans="1:12">
      <c r="A31" s="4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9"/>
    </row>
    <row r="32" spans="1:12">
      <c r="A32" s="43" t="s">
        <v>56</v>
      </c>
      <c r="B32" s="45">
        <f>SUM(B16:B30)</f>
        <v>14042.672836760981</v>
      </c>
      <c r="C32" s="46">
        <f t="shared" ref="C32:L32" si="0">SUM(C16:C30)</f>
        <v>13769.812482246158</v>
      </c>
      <c r="D32" s="46">
        <f t="shared" si="0"/>
        <v>15247.493835111507</v>
      </c>
      <c r="E32" s="46">
        <f t="shared" si="0"/>
        <v>15639.39878029284</v>
      </c>
      <c r="F32" s="46">
        <f t="shared" si="0"/>
        <v>17600.198584451187</v>
      </c>
      <c r="G32" s="46">
        <f t="shared" si="0"/>
        <v>19397.958848709561</v>
      </c>
      <c r="H32" s="46">
        <f t="shared" si="0"/>
        <v>21310.485734489972</v>
      </c>
      <c r="I32" s="46">
        <f t="shared" si="0"/>
        <v>22016.270027803759</v>
      </c>
      <c r="J32" s="46">
        <f t="shared" si="0"/>
        <v>22658.696326391229</v>
      </c>
      <c r="K32" s="46">
        <f t="shared" si="0"/>
        <v>23133.327709359728</v>
      </c>
      <c r="L32" s="51">
        <f t="shared" si="0"/>
        <v>23194.037689870234</v>
      </c>
    </row>
    <row r="33" spans="1:9">
      <c r="A33" s="39"/>
      <c r="B33" s="39"/>
      <c r="C33" s="39"/>
      <c r="D33" s="39"/>
      <c r="E33" s="39"/>
    </row>
    <row r="34" spans="1:9">
      <c r="D34" s="39"/>
      <c r="E34" s="39"/>
    </row>
    <row r="35" spans="1:9" ht="15">
      <c r="A35" s="21" t="s">
        <v>117</v>
      </c>
      <c r="B35" s="39"/>
      <c r="C35" s="39"/>
      <c r="D35" s="39"/>
      <c r="E35" s="39"/>
    </row>
    <row r="36" spans="1:9">
      <c r="A36" s="20" t="s">
        <v>83</v>
      </c>
      <c r="B36" s="4"/>
    </row>
    <row r="37" spans="1:9" s="27" customFormat="1">
      <c r="A37" s="31" t="s">
        <v>84</v>
      </c>
      <c r="C37" s="32"/>
      <c r="D37" s="32"/>
      <c r="E37" s="32"/>
      <c r="F37" s="24"/>
    </row>
    <row r="38" spans="1:9" ht="15.75" thickBot="1">
      <c r="A38" s="21"/>
      <c r="B38" s="39"/>
      <c r="C38" s="39"/>
      <c r="D38" s="39"/>
      <c r="E38" s="39"/>
    </row>
    <row r="39" spans="1:9" s="6" customFormat="1" ht="12.75" thickBot="1">
      <c r="A39" s="39"/>
      <c r="B39" s="44">
        <v>2014</v>
      </c>
      <c r="C39" s="39"/>
      <c r="D39" s="39"/>
      <c r="E39" s="39"/>
      <c r="G39" s="4"/>
      <c r="H39" s="4"/>
      <c r="I39" s="4"/>
    </row>
    <row r="40" spans="1:9" s="6" customFormat="1">
      <c r="A40" s="11" t="s">
        <v>66</v>
      </c>
      <c r="B40" s="11" t="s">
        <v>116</v>
      </c>
      <c r="C40" s="39"/>
      <c r="D40" s="39"/>
      <c r="E40" s="39"/>
      <c r="G40" s="4"/>
      <c r="H40" s="4"/>
      <c r="I40" s="4"/>
    </row>
    <row r="41" spans="1:9" s="6" customFormat="1">
      <c r="A41" s="41" t="s">
        <v>53</v>
      </c>
      <c r="B41" s="48">
        <v>2.6195341199999995</v>
      </c>
      <c r="C41" s="39"/>
      <c r="D41" s="39"/>
      <c r="E41" s="39"/>
      <c r="G41" s="4"/>
      <c r="H41" s="4"/>
      <c r="I41" s="4"/>
    </row>
    <row r="42" spans="1:9" s="6" customFormat="1">
      <c r="A42" s="41" t="s">
        <v>59</v>
      </c>
      <c r="B42" s="48">
        <v>2299.8891868837809</v>
      </c>
      <c r="C42" s="39"/>
      <c r="D42" s="39"/>
      <c r="E42" s="39"/>
      <c r="G42" s="4"/>
      <c r="H42" s="4"/>
      <c r="I42" s="4"/>
    </row>
    <row r="43" spans="1:9" s="6" customFormat="1">
      <c r="A43" s="41" t="s">
        <v>89</v>
      </c>
      <c r="B43" s="48">
        <v>939.77661745620821</v>
      </c>
      <c r="C43" s="39"/>
      <c r="D43" s="39"/>
      <c r="E43" s="39"/>
      <c r="G43" s="4"/>
      <c r="H43" s="4"/>
      <c r="I43" s="4"/>
    </row>
    <row r="44" spans="1:9" s="6" customFormat="1">
      <c r="A44" s="41" t="s">
        <v>90</v>
      </c>
      <c r="B44" s="48">
        <v>409.890173564554</v>
      </c>
      <c r="C44" s="39"/>
      <c r="D44" s="39"/>
      <c r="E44" s="39"/>
      <c r="G44" s="4"/>
      <c r="H44" s="4"/>
      <c r="I44" s="4"/>
    </row>
    <row r="45" spans="1:9" s="6" customFormat="1">
      <c r="A45" s="41" t="s">
        <v>60</v>
      </c>
      <c r="B45" s="48">
        <v>192.060598877231</v>
      </c>
      <c r="C45" s="39"/>
      <c r="D45" s="39"/>
      <c r="E45" s="39"/>
      <c r="G45" s="4"/>
      <c r="H45" s="4"/>
      <c r="I45" s="4"/>
    </row>
    <row r="46" spans="1:9" s="6" customFormat="1">
      <c r="A46" s="41" t="s">
        <v>52</v>
      </c>
      <c r="B46" s="48">
        <v>708.35876683000004</v>
      </c>
      <c r="C46" s="39"/>
      <c r="D46" s="39"/>
      <c r="E46" s="39"/>
      <c r="G46" s="4"/>
      <c r="H46" s="4"/>
      <c r="I46" s="4"/>
    </row>
    <row r="47" spans="1:9" s="6" customFormat="1">
      <c r="A47" s="41" t="s">
        <v>61</v>
      </c>
      <c r="B47" s="48">
        <v>0</v>
      </c>
      <c r="C47" s="39"/>
      <c r="D47" s="39"/>
      <c r="E47" s="39"/>
      <c r="G47" s="4"/>
      <c r="H47" s="4"/>
      <c r="I47" s="4"/>
    </row>
    <row r="48" spans="1:9" s="6" customFormat="1">
      <c r="A48" s="41" t="s">
        <v>58</v>
      </c>
      <c r="B48" s="48">
        <v>349.00856413600337</v>
      </c>
      <c r="C48" s="39"/>
      <c r="D48" s="39"/>
      <c r="E48" s="39"/>
      <c r="G48" s="4"/>
      <c r="H48" s="4"/>
      <c r="I48" s="4"/>
    </row>
    <row r="49" spans="1:9" s="6" customFormat="1">
      <c r="A49" s="41" t="s">
        <v>91</v>
      </c>
      <c r="B49" s="48">
        <v>38.648328444955993</v>
      </c>
      <c r="C49" s="39"/>
      <c r="D49" s="39"/>
      <c r="E49" s="39"/>
      <c r="G49" s="4"/>
      <c r="H49" s="4"/>
      <c r="I49" s="4"/>
    </row>
    <row r="50" spans="1:9" s="6" customFormat="1">
      <c r="A50" s="41" t="s">
        <v>92</v>
      </c>
      <c r="B50" s="48">
        <v>225.71720261000002</v>
      </c>
      <c r="C50" s="39"/>
      <c r="D50" s="39"/>
      <c r="E50" s="39"/>
      <c r="G50" s="4"/>
      <c r="H50" s="4"/>
      <c r="I50" s="4"/>
    </row>
    <row r="51" spans="1:9" s="6" customFormat="1">
      <c r="A51" s="41" t="s">
        <v>93</v>
      </c>
      <c r="B51" s="48">
        <v>24.987835522574006</v>
      </c>
      <c r="C51" s="39"/>
      <c r="D51" s="39"/>
      <c r="E51" s="39"/>
      <c r="G51" s="4"/>
      <c r="H51" s="4"/>
      <c r="I51" s="4"/>
    </row>
    <row r="52" spans="1:9" s="6" customFormat="1">
      <c r="A52" s="41" t="s">
        <v>57</v>
      </c>
      <c r="B52" s="48">
        <v>12.183352823274996</v>
      </c>
      <c r="C52" s="39"/>
      <c r="D52" s="39"/>
      <c r="E52" s="39"/>
      <c r="G52" s="4"/>
      <c r="H52" s="4"/>
      <c r="I52" s="4"/>
    </row>
    <row r="53" spans="1:9" s="6" customFormat="1">
      <c r="A53" s="41" t="s">
        <v>94</v>
      </c>
      <c r="B53" s="48">
        <v>0</v>
      </c>
      <c r="C53" s="39"/>
      <c r="D53" s="39"/>
      <c r="E53" s="39"/>
      <c r="G53" s="4"/>
      <c r="H53" s="4"/>
      <c r="I53" s="4"/>
    </row>
    <row r="54" spans="1:9" s="6" customFormat="1">
      <c r="A54" s="41" t="s">
        <v>49</v>
      </c>
      <c r="B54" s="48">
        <v>181.25979093999999</v>
      </c>
      <c r="C54" s="39"/>
      <c r="D54" s="39"/>
      <c r="E54" s="39"/>
      <c r="G54" s="4"/>
      <c r="H54" s="4"/>
      <c r="I54" s="4"/>
    </row>
    <row r="55" spans="1:9" s="6" customFormat="1">
      <c r="A55" s="41" t="s">
        <v>95</v>
      </c>
      <c r="B55" s="48">
        <v>19.203540126541</v>
      </c>
      <c r="C55" s="39"/>
      <c r="D55" s="39"/>
      <c r="E55" s="39"/>
      <c r="G55" s="4"/>
      <c r="H55" s="4"/>
      <c r="I55" s="4"/>
    </row>
    <row r="56" spans="1:9" s="6" customFormat="1">
      <c r="A56" s="41" t="s">
        <v>96</v>
      </c>
      <c r="B56" s="48">
        <v>0</v>
      </c>
      <c r="C56" s="39"/>
      <c r="D56" s="39"/>
      <c r="E56" s="39"/>
      <c r="G56" s="4"/>
      <c r="H56" s="4"/>
      <c r="I56" s="4"/>
    </row>
    <row r="57" spans="1:9" s="6" customFormat="1">
      <c r="A57" s="41" t="s">
        <v>48</v>
      </c>
      <c r="B57" s="48">
        <v>157.78027131143469</v>
      </c>
      <c r="C57" s="39"/>
      <c r="D57" s="39"/>
      <c r="E57" s="39"/>
      <c r="G57" s="4"/>
      <c r="H57" s="4"/>
      <c r="I57" s="4"/>
    </row>
    <row r="58" spans="1:9" s="6" customFormat="1">
      <c r="A58" s="41" t="s">
        <v>50</v>
      </c>
      <c r="B58" s="48">
        <v>2.4854901905310003</v>
      </c>
      <c r="C58" s="39"/>
      <c r="D58" s="39"/>
      <c r="E58" s="39"/>
      <c r="G58" s="4"/>
      <c r="H58" s="4"/>
      <c r="I58" s="4"/>
    </row>
    <row r="59" spans="1:9" s="6" customFormat="1">
      <c r="A59" s="41" t="s">
        <v>97</v>
      </c>
      <c r="B59" s="48">
        <v>0</v>
      </c>
      <c r="C59" s="39"/>
      <c r="D59" s="39"/>
      <c r="E59" s="39"/>
      <c r="G59" s="4"/>
      <c r="H59" s="4"/>
      <c r="I59" s="4"/>
    </row>
    <row r="60" spans="1:9" s="6" customFormat="1">
      <c r="A60" s="41" t="s">
        <v>98</v>
      </c>
      <c r="B60" s="48">
        <v>0.32579999999999998</v>
      </c>
      <c r="C60" s="39"/>
      <c r="D60" s="39"/>
      <c r="E60" s="39"/>
      <c r="G60" s="4"/>
      <c r="H60" s="4"/>
      <c r="I60" s="4"/>
    </row>
    <row r="61" spans="1:9" s="6" customFormat="1">
      <c r="A61" s="41" t="s">
        <v>99</v>
      </c>
      <c r="B61" s="48">
        <v>0</v>
      </c>
      <c r="C61" s="39"/>
      <c r="D61" s="39"/>
      <c r="E61" s="39"/>
      <c r="G61" s="4"/>
      <c r="H61" s="4"/>
      <c r="I61" s="4"/>
    </row>
    <row r="62" spans="1:9" s="6" customFormat="1">
      <c r="A62" s="41" t="s">
        <v>51</v>
      </c>
      <c r="B62" s="48">
        <v>11.707172521522002</v>
      </c>
      <c r="C62" s="39"/>
      <c r="D62" s="39"/>
      <c r="E62" s="39"/>
      <c r="G62" s="4"/>
      <c r="H62" s="4"/>
      <c r="I62" s="4"/>
    </row>
    <row r="63" spans="1:9" s="6" customFormat="1">
      <c r="A63" s="41" t="s">
        <v>100</v>
      </c>
      <c r="B63" s="48">
        <v>0</v>
      </c>
      <c r="C63" s="39"/>
      <c r="D63" s="39"/>
      <c r="E63" s="39"/>
      <c r="G63" s="4"/>
      <c r="H63" s="4"/>
      <c r="I63" s="4"/>
    </row>
    <row r="64" spans="1:9" s="6" customFormat="1">
      <c r="A64" s="41" t="s">
        <v>101</v>
      </c>
      <c r="B64" s="48">
        <v>1.4210854715202003E-20</v>
      </c>
      <c r="C64" s="39"/>
      <c r="D64" s="39"/>
      <c r="E64" s="39"/>
      <c r="G64" s="4"/>
      <c r="H64" s="4"/>
      <c r="I64" s="4"/>
    </row>
    <row r="65" spans="1:23" s="6" customFormat="1">
      <c r="A65" s="41" t="s">
        <v>102</v>
      </c>
      <c r="B65" s="48">
        <v>0</v>
      </c>
      <c r="C65" s="39"/>
      <c r="D65" s="39"/>
      <c r="E65" s="39"/>
      <c r="G65" s="4"/>
      <c r="H65" s="4"/>
      <c r="I65" s="4"/>
    </row>
    <row r="66" spans="1:23" s="6" customFormat="1">
      <c r="A66" s="41" t="s">
        <v>103</v>
      </c>
      <c r="B66" s="48">
        <v>5.9000216424465184E-11</v>
      </c>
      <c r="C66" s="39"/>
      <c r="D66" s="39"/>
      <c r="E66" s="39"/>
      <c r="G66" s="4"/>
      <c r="H66" s="4"/>
      <c r="I66" s="4"/>
    </row>
    <row r="67" spans="1:23" s="6" customFormat="1">
      <c r="A67" s="41" t="s">
        <v>104</v>
      </c>
      <c r="B67" s="48">
        <v>1.9599999999999999E-3</v>
      </c>
      <c r="C67" s="39"/>
      <c r="D67" s="39"/>
      <c r="E67" s="39"/>
      <c r="G67" s="4"/>
      <c r="H67" s="4"/>
      <c r="I67" s="4"/>
    </row>
    <row r="68" spans="1:23" s="6" customFormat="1">
      <c r="A68" s="41" t="s">
        <v>105</v>
      </c>
      <c r="B68" s="48">
        <v>5.6843418860808012E-20</v>
      </c>
      <c r="C68" s="39"/>
      <c r="D68" s="39"/>
      <c r="E68" s="39"/>
    </row>
    <row r="69" spans="1:23" s="6" customFormat="1">
      <c r="A69" s="41" t="s">
        <v>106</v>
      </c>
      <c r="B69" s="48">
        <v>0</v>
      </c>
      <c r="C69" s="39"/>
      <c r="D69" s="39"/>
      <c r="E69" s="39"/>
    </row>
    <row r="70" spans="1:23" s="6" customFormat="1">
      <c r="A70" s="41" t="s">
        <v>107</v>
      </c>
      <c r="B70" s="48">
        <v>0</v>
      </c>
      <c r="C70" s="39"/>
      <c r="D70" s="39"/>
      <c r="E70" s="39"/>
    </row>
    <row r="71" spans="1:23" s="6" customFormat="1">
      <c r="A71" s="41" t="s">
        <v>108</v>
      </c>
      <c r="B71" s="48">
        <v>5.6843418860808012E-20</v>
      </c>
      <c r="C71" s="39"/>
      <c r="D71" s="39"/>
      <c r="E71" s="39"/>
    </row>
    <row r="72" spans="1:23" s="6" customFormat="1">
      <c r="A72" s="41" t="s">
        <v>109</v>
      </c>
      <c r="B72" s="48">
        <v>4.6701499999999996</v>
      </c>
      <c r="C72" s="39"/>
      <c r="D72" s="39"/>
      <c r="E72" s="39"/>
    </row>
    <row r="73" spans="1:23" s="6" customFormat="1">
      <c r="A73" s="41" t="s">
        <v>110</v>
      </c>
      <c r="B73" s="48">
        <v>0</v>
      </c>
      <c r="C73" s="39"/>
      <c r="D73" s="39"/>
      <c r="E73" s="39"/>
    </row>
    <row r="74" spans="1:23" s="6" customFormat="1">
      <c r="A74" s="41" t="s">
        <v>111</v>
      </c>
      <c r="B74" s="48">
        <v>0</v>
      </c>
      <c r="C74" s="39"/>
      <c r="D74" s="39"/>
      <c r="E74" s="39"/>
    </row>
    <row r="75" spans="1:23" s="6" customFormat="1">
      <c r="A75" s="41" t="s">
        <v>112</v>
      </c>
      <c r="B75" s="48">
        <v>4.7643486383059042</v>
      </c>
      <c r="C75" s="39"/>
      <c r="D75" s="39"/>
      <c r="E75" s="39"/>
    </row>
    <row r="76" spans="1:23" s="6" customFormat="1">
      <c r="A76" s="41" t="s">
        <v>113</v>
      </c>
      <c r="B76" s="48">
        <v>2.1400000000000003E-6</v>
      </c>
      <c r="C76" s="39"/>
      <c r="D76" s="39"/>
      <c r="E76" s="39"/>
    </row>
    <row r="77" spans="1:23" s="6" customFormat="1">
      <c r="A77" s="41" t="s">
        <v>114</v>
      </c>
      <c r="B77" s="48">
        <v>0</v>
      </c>
      <c r="C77" s="39"/>
      <c r="D77" s="39"/>
      <c r="E77" s="39"/>
    </row>
    <row r="78" spans="1:23" s="6" customFormat="1">
      <c r="A78" s="41" t="s">
        <v>115</v>
      </c>
      <c r="B78" s="48">
        <v>2.4349140000076184</v>
      </c>
      <c r="C78" s="39"/>
      <c r="D78" s="39"/>
      <c r="E78" s="39"/>
    </row>
    <row r="79" spans="1:23" s="6" customFormat="1">
      <c r="A79" s="41" t="s">
        <v>27</v>
      </c>
      <c r="B79" s="48">
        <v>16.664288910570125</v>
      </c>
      <c r="C79" s="39"/>
      <c r="D79" s="39"/>
      <c r="E79" s="39"/>
    </row>
    <row r="80" spans="1:23" s="6" customFormat="1">
      <c r="A80" s="41"/>
      <c r="B80" s="49"/>
      <c r="C80" s="39"/>
      <c r="D80" s="39"/>
      <c r="E80" s="39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3" t="s">
        <v>56</v>
      </c>
      <c r="B81" s="50">
        <v>5604.4378900475531</v>
      </c>
      <c r="C81" s="39"/>
      <c r="D81" s="39"/>
      <c r="E81" s="39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9"/>
      <c r="B82" s="39"/>
      <c r="C82" s="39"/>
      <c r="D82" s="39"/>
      <c r="E82" s="3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7" t="s">
        <v>88</v>
      </c>
      <c r="B83" s="39"/>
      <c r="C83" s="39"/>
      <c r="D83" s="39"/>
      <c r="E83" s="3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7" t="s">
        <v>87</v>
      </c>
      <c r="B84" s="39"/>
      <c r="C84" s="39"/>
      <c r="D84" s="39"/>
      <c r="E84" s="3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7" t="s">
        <v>86</v>
      </c>
      <c r="B85" s="39"/>
      <c r="C85" s="39"/>
      <c r="D85" s="39"/>
      <c r="E85" s="3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9"/>
      <c r="D86" s="39"/>
      <c r="E86" s="39"/>
    </row>
    <row r="87" spans="1:23">
      <c r="C87" s="39"/>
      <c r="D87" s="39"/>
      <c r="E87" s="39"/>
      <c r="F87" s="39"/>
      <c r="G87" s="39"/>
      <c r="H87" s="39"/>
      <c r="I87" s="39"/>
    </row>
    <row r="88" spans="1:23">
      <c r="C88" s="39"/>
      <c r="D88" s="39"/>
      <c r="E88" s="39"/>
    </row>
    <row r="89" spans="1:23">
      <c r="A89" s="39"/>
      <c r="B89" s="39"/>
      <c r="C89" s="39"/>
      <c r="D89" s="39"/>
      <c r="E89" s="39"/>
      <c r="F89" s="4"/>
    </row>
    <row r="90" spans="1:23">
      <c r="A90" s="39"/>
      <c r="B90" s="39"/>
      <c r="C90" s="39"/>
      <c r="D90" s="39"/>
      <c r="E90" s="39"/>
      <c r="F90" s="4"/>
    </row>
    <row r="91" spans="1:23">
      <c r="A91" s="39"/>
      <c r="B91" s="39"/>
      <c r="C91" s="39"/>
      <c r="D91" s="39"/>
      <c r="E91" s="39"/>
    </row>
    <row r="92" spans="1:23">
      <c r="A92" s="39"/>
      <c r="B92" s="39"/>
      <c r="C92" s="39"/>
      <c r="D92" s="39"/>
      <c r="E92" s="39"/>
    </row>
    <row r="93" spans="1:23">
      <c r="A93" s="39"/>
      <c r="B93" s="39"/>
      <c r="C93" s="39"/>
      <c r="D93" s="39"/>
      <c r="E93" s="39"/>
    </row>
    <row r="94" spans="1:23">
      <c r="A94" s="39"/>
      <c r="B94" s="39"/>
      <c r="C94" s="39"/>
      <c r="D94" s="39"/>
      <c r="E94" s="39"/>
    </row>
    <row r="95" spans="1:23">
      <c r="A95" s="39"/>
      <c r="B95" s="39"/>
      <c r="C95" s="39"/>
      <c r="D95" s="39"/>
      <c r="E95" s="39"/>
    </row>
    <row r="96" spans="1:23">
      <c r="A96" s="39"/>
      <c r="B96" s="39"/>
      <c r="C96" s="39"/>
      <c r="D96" s="39"/>
      <c r="E96" s="39"/>
    </row>
    <row r="97" spans="1:6">
      <c r="A97" s="39"/>
      <c r="B97" s="39"/>
      <c r="C97" s="39"/>
      <c r="D97" s="39"/>
      <c r="E97" s="39"/>
    </row>
    <row r="98" spans="1:6">
      <c r="A98" s="39"/>
      <c r="B98" s="39"/>
      <c r="C98" s="39"/>
      <c r="D98" s="39"/>
      <c r="E98" s="39"/>
    </row>
    <row r="99" spans="1:6">
      <c r="A99" s="39"/>
      <c r="B99" s="39"/>
      <c r="C99" s="39"/>
      <c r="D99" s="39"/>
      <c r="E99" s="39"/>
    </row>
    <row r="100" spans="1:6">
      <c r="A100" s="39"/>
      <c r="B100" s="39"/>
      <c r="C100" s="39"/>
      <c r="D100" s="39"/>
      <c r="E100" s="39"/>
    </row>
    <row r="101" spans="1:6">
      <c r="A101" s="39"/>
      <c r="B101" s="39"/>
      <c r="C101" s="39"/>
      <c r="D101" s="39"/>
      <c r="E101" s="39"/>
    </row>
    <row r="102" spans="1:6">
      <c r="A102" s="39"/>
      <c r="B102" s="39"/>
      <c r="C102" s="39"/>
      <c r="D102" s="39"/>
      <c r="E102" s="39"/>
    </row>
    <row r="103" spans="1:6">
      <c r="A103" s="39"/>
      <c r="B103" s="39"/>
      <c r="C103" s="39"/>
      <c r="D103" s="39"/>
      <c r="E103" s="39"/>
    </row>
    <row r="104" spans="1:6">
      <c r="A104" s="39"/>
      <c r="B104" s="39"/>
      <c r="C104" s="39"/>
      <c r="D104" s="39"/>
      <c r="E104" s="39"/>
    </row>
    <row r="105" spans="1:6">
      <c r="A105" s="39"/>
      <c r="B105" s="39"/>
      <c r="C105" s="39"/>
      <c r="D105" s="39"/>
      <c r="E105" s="39"/>
      <c r="F105" s="4"/>
    </row>
    <row r="106" spans="1:6">
      <c r="A106" s="39"/>
      <c r="B106" s="39"/>
      <c r="C106" s="39"/>
      <c r="D106" s="39"/>
      <c r="E106" s="39"/>
      <c r="F106" s="4"/>
    </row>
    <row r="107" spans="1:6" s="29" customFormat="1">
      <c r="A107" s="39"/>
      <c r="B107" s="39"/>
      <c r="C107" s="39"/>
      <c r="D107" s="39"/>
      <c r="E107" s="39"/>
    </row>
    <row r="108" spans="1:6">
      <c r="A108" s="39"/>
      <c r="B108" s="39"/>
      <c r="C108" s="39"/>
      <c r="D108" s="39"/>
      <c r="E108" s="39"/>
      <c r="F108" s="4"/>
    </row>
    <row r="109" spans="1:6" s="38" customFormat="1">
      <c r="A109" s="39"/>
      <c r="B109" s="39"/>
      <c r="C109" s="39"/>
      <c r="D109" s="39"/>
      <c r="E109" s="39"/>
    </row>
    <row r="110" spans="1:6">
      <c r="A110" s="39"/>
      <c r="B110" s="39"/>
      <c r="C110" s="39"/>
      <c r="D110" s="39"/>
      <c r="E110" s="39"/>
      <c r="F110" s="4"/>
    </row>
    <row r="111" spans="1:6">
      <c r="A111" s="39"/>
      <c r="B111" s="39"/>
      <c r="C111" s="39"/>
      <c r="D111" s="39"/>
      <c r="E111" s="39"/>
      <c r="F111" s="4"/>
    </row>
    <row r="112" spans="1:6">
      <c r="A112" s="39"/>
      <c r="B112" s="39"/>
      <c r="C112" s="39"/>
      <c r="D112" s="39"/>
      <c r="E112" s="39"/>
      <c r="F112" s="4"/>
    </row>
    <row r="113" spans="1:9">
      <c r="A113" s="39"/>
      <c r="B113" s="39"/>
      <c r="C113" s="39"/>
      <c r="D113" s="39"/>
      <c r="E113" s="39"/>
      <c r="F113" s="4"/>
    </row>
    <row r="114" spans="1:9">
      <c r="A114" s="39"/>
      <c r="B114" s="39"/>
      <c r="C114" s="39"/>
      <c r="D114" s="39"/>
      <c r="E114" s="39"/>
      <c r="F114" s="4"/>
    </row>
    <row r="115" spans="1:9">
      <c r="A115" s="39"/>
      <c r="B115" s="39"/>
      <c r="C115" s="39"/>
      <c r="D115" s="39"/>
      <c r="E115" s="39"/>
      <c r="F115" s="4"/>
    </row>
    <row r="116" spans="1:9" s="29" customFormat="1">
      <c r="A116" s="39"/>
      <c r="B116" s="39"/>
      <c r="C116" s="39"/>
      <c r="D116" s="39"/>
      <c r="E116" s="39"/>
    </row>
    <row r="117" spans="1:9">
      <c r="A117" s="39"/>
      <c r="B117" s="39"/>
      <c r="C117" s="39"/>
      <c r="D117" s="39"/>
      <c r="E117" s="39"/>
      <c r="F117" s="4"/>
    </row>
    <row r="118" spans="1:9" s="38" customFormat="1">
      <c r="A118" s="39"/>
      <c r="B118" s="39"/>
      <c r="C118" s="39"/>
      <c r="D118" s="39"/>
      <c r="E118" s="39"/>
    </row>
    <row r="119" spans="1:9">
      <c r="A119" s="39"/>
      <c r="B119" s="39"/>
      <c r="C119" s="39"/>
      <c r="D119" s="39"/>
      <c r="E119" s="39"/>
      <c r="F119" s="4"/>
    </row>
    <row r="120" spans="1:9">
      <c r="A120" s="39"/>
      <c r="B120" s="39"/>
      <c r="C120" s="39"/>
      <c r="D120" s="39"/>
      <c r="E120" s="39"/>
      <c r="F120" s="4"/>
    </row>
    <row r="121" spans="1:9">
      <c r="A121" s="39"/>
      <c r="B121" s="39"/>
      <c r="C121" s="39"/>
      <c r="D121" s="39"/>
      <c r="E121" s="39"/>
      <c r="F121" s="4"/>
    </row>
    <row r="122" spans="1:9">
      <c r="A122" s="39"/>
      <c r="B122" s="39"/>
      <c r="C122" s="39"/>
      <c r="D122" s="39"/>
      <c r="E122" s="39"/>
    </row>
    <row r="123" spans="1:9">
      <c r="A123" s="39"/>
      <c r="B123" s="39"/>
      <c r="C123" s="39"/>
      <c r="D123" s="39"/>
      <c r="E123" s="39"/>
    </row>
    <row r="124" spans="1:9">
      <c r="A124" s="39"/>
      <c r="B124" s="39"/>
      <c r="C124" s="39"/>
      <c r="D124" s="39"/>
      <c r="E124" s="39"/>
    </row>
    <row r="125" spans="1:9">
      <c r="A125" s="39"/>
      <c r="B125" s="39"/>
      <c r="C125" s="39"/>
      <c r="D125" s="39"/>
      <c r="E125" s="39"/>
    </row>
    <row r="126" spans="1:9">
      <c r="A126" s="39"/>
      <c r="B126" s="39"/>
      <c r="C126" s="39"/>
      <c r="D126" s="39"/>
      <c r="E126" s="39"/>
    </row>
    <row r="127" spans="1:9" s="20" customFormat="1">
      <c r="A127" s="39"/>
      <c r="B127" s="39"/>
      <c r="C127" s="39"/>
      <c r="D127" s="39"/>
      <c r="E127" s="39"/>
      <c r="F127" s="6"/>
      <c r="G127" s="4"/>
      <c r="H127" s="4"/>
      <c r="I127" s="4"/>
    </row>
    <row r="128" spans="1:9" s="31" customFormat="1">
      <c r="A128" s="39"/>
      <c r="B128" s="39"/>
      <c r="C128" s="39"/>
      <c r="D128" s="39"/>
      <c r="E128" s="39"/>
      <c r="F128" s="24"/>
      <c r="G128" s="27"/>
      <c r="H128" s="27"/>
      <c r="I128" s="27"/>
    </row>
    <row r="129" spans="1:5">
      <c r="A129" s="39"/>
      <c r="B129" s="39"/>
      <c r="C129" s="39"/>
      <c r="D129" s="39"/>
      <c r="E129" s="39"/>
    </row>
    <row r="130" spans="1:5">
      <c r="A130" s="39"/>
      <c r="B130" s="39"/>
      <c r="C130" s="39"/>
      <c r="D130" s="39"/>
      <c r="E130" s="39"/>
    </row>
    <row r="131" spans="1:5">
      <c r="A131" s="39"/>
      <c r="B131" s="39"/>
      <c r="C131" s="39"/>
      <c r="D131" s="39"/>
      <c r="E131" s="39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6"/>
  <sheetViews>
    <sheetView showGridLines="0" zoomScaleNormal="100" workbookViewId="0">
      <selection activeCell="A41" sqref="A41:H44"/>
    </sheetView>
  </sheetViews>
  <sheetFormatPr baseColWidth="10" defaultColWidth="11.5703125" defaultRowHeight="12.75"/>
  <cols>
    <col min="1" max="1" width="25.7109375" style="275" customWidth="1"/>
    <col min="2" max="3" width="12.140625" style="308" customWidth="1"/>
    <col min="4" max="4" width="11.42578125" style="308" customWidth="1"/>
    <col min="5" max="6" width="12.5703125" style="302" customWidth="1"/>
    <col min="7" max="7" width="11.42578125" style="273" customWidth="1"/>
    <col min="8" max="8" width="18" style="273" customWidth="1"/>
    <col min="9" max="16384" width="11.5703125" style="275"/>
  </cols>
  <sheetData>
    <row r="1" spans="1:9" ht="12" customHeight="1">
      <c r="A1" s="272" t="s">
        <v>258</v>
      </c>
      <c r="B1" s="301"/>
      <c r="C1" s="301"/>
      <c r="D1" s="301"/>
    </row>
    <row r="2" spans="1:9" ht="15.75">
      <c r="A2" s="276" t="s">
        <v>259</v>
      </c>
      <c r="B2" s="301"/>
      <c r="C2" s="301"/>
      <c r="D2" s="301"/>
    </row>
    <row r="3" spans="1:9" s="307" customFormat="1" ht="12" customHeight="1">
      <c r="A3" s="303"/>
      <c r="B3" s="304"/>
      <c r="C3" s="304"/>
      <c r="D3" s="304"/>
      <c r="E3" s="305"/>
      <c r="F3" s="305"/>
      <c r="G3" s="306"/>
      <c r="H3" s="306"/>
    </row>
    <row r="4" spans="1:9" ht="12" customHeight="1" thickBot="1"/>
    <row r="5" spans="1:9" ht="12" customHeight="1" thickBot="1">
      <c r="A5" s="300"/>
      <c r="B5" s="640" t="s">
        <v>618</v>
      </c>
      <c r="C5" s="641"/>
      <c r="D5" s="642"/>
      <c r="E5" s="643" t="s">
        <v>617</v>
      </c>
      <c r="F5" s="644"/>
      <c r="G5" s="644"/>
      <c r="H5" s="645"/>
    </row>
    <row r="6" spans="1:9" ht="12" customHeight="1" thickBot="1">
      <c r="A6" s="163" t="s">
        <v>241</v>
      </c>
      <c r="B6" s="149">
        <v>2016</v>
      </c>
      <c r="C6" s="150">
        <v>2017</v>
      </c>
      <c r="D6" s="151" t="s">
        <v>238</v>
      </c>
      <c r="E6" s="149">
        <v>2016</v>
      </c>
      <c r="F6" s="150">
        <v>2017</v>
      </c>
      <c r="G6" s="511" t="s">
        <v>238</v>
      </c>
      <c r="H6" s="512" t="s">
        <v>239</v>
      </c>
    </row>
    <row r="7" spans="1:9" ht="12" customHeight="1">
      <c r="A7" s="278" t="s">
        <v>242</v>
      </c>
      <c r="B7" s="309">
        <f>SUM(B8:B40)</f>
        <v>3897296.074000001</v>
      </c>
      <c r="C7" s="310">
        <f>SUM(C8:C40)</f>
        <v>6407254.595999999</v>
      </c>
      <c r="D7" s="281">
        <f>C7/B7-1</f>
        <v>0.64402562041530875</v>
      </c>
      <c r="E7" s="309">
        <f>SUM(E8:E40)</f>
        <v>43485761.229999989</v>
      </c>
      <c r="F7" s="310">
        <f>SUM(F8:F40)</f>
        <v>41115451.287599988</v>
      </c>
      <c r="G7" s="513">
        <f>F7/E7-1</f>
        <v>-5.4507725640657978E-2</v>
      </c>
      <c r="H7" s="514">
        <f>F7/$F$7</f>
        <v>1</v>
      </c>
    </row>
    <row r="8" spans="1:9" ht="12" customHeight="1">
      <c r="A8" s="285" t="s">
        <v>191</v>
      </c>
      <c r="B8" s="311">
        <v>1578954.3180000002</v>
      </c>
      <c r="C8" s="312">
        <v>3774057.5</v>
      </c>
      <c r="D8" s="288">
        <f>C8/B8-1</f>
        <v>1.3902258963264065</v>
      </c>
      <c r="E8" s="311">
        <v>17403165.836999997</v>
      </c>
      <c r="F8" s="312">
        <v>17021761.512000002</v>
      </c>
      <c r="G8" s="515">
        <f t="shared" ref="G8:G43" si="0">F8/E8-1</f>
        <v>-2.1915801330187334E-2</v>
      </c>
      <c r="H8" s="516">
        <f>F8/$F$7</f>
        <v>0.4139991409296192</v>
      </c>
      <c r="I8" s="313"/>
    </row>
    <row r="9" spans="1:9" ht="12" customHeight="1">
      <c r="A9" s="285" t="s">
        <v>192</v>
      </c>
      <c r="B9" s="311">
        <v>830107</v>
      </c>
      <c r="C9" s="312">
        <v>712101</v>
      </c>
      <c r="D9" s="288">
        <f>C9/B9-1</f>
        <v>-0.1421575772761825</v>
      </c>
      <c r="E9" s="311">
        <v>9691637</v>
      </c>
      <c r="F9" s="312">
        <v>7549043.0199999996</v>
      </c>
      <c r="G9" s="515">
        <f t="shared" si="0"/>
        <v>-0.22107658179933898</v>
      </c>
      <c r="H9" s="516">
        <f t="shared" ref="H9:H40" si="1">F9/$F$7</f>
        <v>0.183605987131089</v>
      </c>
    </row>
    <row r="10" spans="1:9" ht="12" customHeight="1">
      <c r="A10" s="291" t="s">
        <v>252</v>
      </c>
      <c r="B10" s="311">
        <v>474638.85599999997</v>
      </c>
      <c r="C10" s="312">
        <v>849214.53</v>
      </c>
      <c r="D10" s="288">
        <f t="shared" ref="D10:D36" si="2">C10/B10-1</f>
        <v>0.78918038265286916</v>
      </c>
      <c r="E10" s="311">
        <v>5054597.7680000002</v>
      </c>
      <c r="F10" s="312">
        <v>6224661.2180000003</v>
      </c>
      <c r="G10" s="515">
        <f t="shared" si="0"/>
        <v>0.23148497738188367</v>
      </c>
      <c r="H10" s="516">
        <f t="shared" si="1"/>
        <v>0.15139469525602159</v>
      </c>
    </row>
    <row r="11" spans="1:9" ht="12" customHeight="1">
      <c r="A11" s="291" t="s">
        <v>193</v>
      </c>
      <c r="B11" s="311">
        <v>217555.4</v>
      </c>
      <c r="C11" s="312">
        <v>177414.61499999999</v>
      </c>
      <c r="D11" s="288">
        <f>C11/B11-1</f>
        <v>-0.18450833672710498</v>
      </c>
      <c r="E11" s="311">
        <v>1944925.595</v>
      </c>
      <c r="F11" s="312">
        <v>1771917.41</v>
      </c>
      <c r="G11" s="515">
        <f t="shared" si="0"/>
        <v>-8.8953626526777296E-2</v>
      </c>
      <c r="H11" s="516">
        <f t="shared" si="1"/>
        <v>4.3096144016650809E-2</v>
      </c>
    </row>
    <row r="12" spans="1:9" ht="12" customHeight="1">
      <c r="A12" s="291" t="s">
        <v>195</v>
      </c>
      <c r="B12" s="311">
        <v>135964</v>
      </c>
      <c r="C12" s="312">
        <v>113532</v>
      </c>
      <c r="D12" s="288">
        <f>C12/B12-1</f>
        <v>-0.16498484893059928</v>
      </c>
      <c r="E12" s="311">
        <v>1313205</v>
      </c>
      <c r="F12" s="312">
        <v>1478445.5</v>
      </c>
      <c r="G12" s="515">
        <f t="shared" si="0"/>
        <v>0.1258299351586385</v>
      </c>
      <c r="H12" s="516">
        <f t="shared" si="1"/>
        <v>3.5958391643529992E-2</v>
      </c>
    </row>
    <row r="13" spans="1:9" ht="12" customHeight="1">
      <c r="A13" s="291" t="s">
        <v>194</v>
      </c>
      <c r="B13" s="311">
        <v>142248.18</v>
      </c>
      <c r="C13" s="312">
        <v>83315.579999999987</v>
      </c>
      <c r="D13" s="288">
        <f>C13/B13-1</f>
        <v>-0.41429422857993692</v>
      </c>
      <c r="E13" s="311">
        <v>1525759.77</v>
      </c>
      <c r="F13" s="312">
        <v>1424194.5156</v>
      </c>
      <c r="G13" s="515">
        <f t="shared" si="0"/>
        <v>-6.6567002484277049E-2</v>
      </c>
      <c r="H13" s="516">
        <f t="shared" si="1"/>
        <v>3.4638912403948806E-2</v>
      </c>
    </row>
    <row r="14" spans="1:9">
      <c r="A14" s="291" t="s">
        <v>196</v>
      </c>
      <c r="B14" s="311">
        <v>112569.18999999999</v>
      </c>
      <c r="C14" s="312">
        <v>93627.72</v>
      </c>
      <c r="D14" s="288">
        <f>C14/B14-1</f>
        <v>-0.16826513542471067</v>
      </c>
      <c r="E14" s="311">
        <v>1251024.308</v>
      </c>
      <c r="F14" s="312">
        <v>1286108.3549999997</v>
      </c>
      <c r="G14" s="515">
        <f t="shared" si="0"/>
        <v>2.8044256834695913E-2</v>
      </c>
      <c r="H14" s="516">
        <f t="shared" si="1"/>
        <v>3.1280414411695323E-2</v>
      </c>
    </row>
    <row r="15" spans="1:9">
      <c r="A15" s="291" t="s">
        <v>244</v>
      </c>
      <c r="B15" s="311">
        <v>91794.78</v>
      </c>
      <c r="C15" s="312">
        <v>139032.39000000001</v>
      </c>
      <c r="D15" s="288">
        <f>C15/B15-1</f>
        <v>0.51460017661134994</v>
      </c>
      <c r="E15" s="311">
        <v>1551383.37</v>
      </c>
      <c r="F15" s="312">
        <v>1202895.72</v>
      </c>
      <c r="G15" s="515">
        <f t="shared" si="0"/>
        <v>-0.22463026015291121</v>
      </c>
      <c r="H15" s="516">
        <f t="shared" si="1"/>
        <v>2.9256536954582361E-2</v>
      </c>
    </row>
    <row r="16" spans="1:9">
      <c r="A16" s="291" t="s">
        <v>197</v>
      </c>
      <c r="B16" s="311">
        <v>111905.97</v>
      </c>
      <c r="C16" s="312">
        <v>93445.63</v>
      </c>
      <c r="D16" s="288">
        <f t="shared" si="2"/>
        <v>-0.16496295952753903</v>
      </c>
      <c r="E16" s="311">
        <v>926936.18</v>
      </c>
      <c r="F16" s="312">
        <v>949873.19</v>
      </c>
      <c r="G16" s="515">
        <f t="shared" si="0"/>
        <v>2.4744972194310044E-2</v>
      </c>
      <c r="H16" s="516">
        <f t="shared" si="1"/>
        <v>2.3102584557705495E-2</v>
      </c>
    </row>
    <row r="17" spans="1:8">
      <c r="A17" s="291" t="s">
        <v>198</v>
      </c>
      <c r="B17" s="311">
        <v>66162</v>
      </c>
      <c r="C17" s="312">
        <v>163590</v>
      </c>
      <c r="D17" s="288">
        <f t="shared" si="2"/>
        <v>1.4725673347238595</v>
      </c>
      <c r="E17" s="311">
        <v>1200675</v>
      </c>
      <c r="F17" s="312">
        <v>747294</v>
      </c>
      <c r="G17" s="515">
        <f t="shared" si="0"/>
        <v>-0.37760509713286272</v>
      </c>
      <c r="H17" s="516">
        <f t="shared" si="1"/>
        <v>1.8175502799974774E-2</v>
      </c>
    </row>
    <row r="18" spans="1:8">
      <c r="A18" s="291" t="s">
        <v>199</v>
      </c>
      <c r="B18" s="311">
        <v>56259.14</v>
      </c>
      <c r="C18" s="312">
        <v>69110.3</v>
      </c>
      <c r="D18" s="288">
        <f t="shared" si="2"/>
        <v>0.22842794966293489</v>
      </c>
      <c r="E18" s="311">
        <v>592514.27</v>
      </c>
      <c r="F18" s="312">
        <v>481974.89</v>
      </c>
      <c r="G18" s="515">
        <f t="shared" si="0"/>
        <v>-0.18655986125026158</v>
      </c>
      <c r="H18" s="516">
        <f t="shared" si="1"/>
        <v>1.1722475976941517E-2</v>
      </c>
    </row>
    <row r="19" spans="1:8">
      <c r="A19" s="291" t="s">
        <v>245</v>
      </c>
      <c r="B19" s="311">
        <v>40156.720000000001</v>
      </c>
      <c r="C19" s="312">
        <v>20946.34</v>
      </c>
      <c r="D19" s="288">
        <f t="shared" si="2"/>
        <v>-0.47838518683796882</v>
      </c>
      <c r="E19" s="311">
        <v>344436.71</v>
      </c>
      <c r="F19" s="312">
        <v>344359.18899999995</v>
      </c>
      <c r="G19" s="515">
        <f t="shared" si="0"/>
        <v>-2.250660215633582E-4</v>
      </c>
      <c r="H19" s="516">
        <f t="shared" si="1"/>
        <v>8.3754203885840674E-3</v>
      </c>
    </row>
    <row r="20" spans="1:8">
      <c r="A20" s="291" t="s">
        <v>200</v>
      </c>
      <c r="B20" s="311">
        <v>2385.9499999999998</v>
      </c>
      <c r="C20" s="312">
        <v>47804.501000000004</v>
      </c>
      <c r="D20" s="288">
        <f t="shared" si="2"/>
        <v>19.03583520191119</v>
      </c>
      <c r="E20" s="311">
        <v>252755.98</v>
      </c>
      <c r="F20" s="312">
        <v>248100.228</v>
      </c>
      <c r="G20" s="515">
        <f t="shared" si="0"/>
        <v>-1.8419947967205363E-2</v>
      </c>
      <c r="H20" s="516">
        <f t="shared" si="1"/>
        <v>6.0342333655674738E-3</v>
      </c>
    </row>
    <row r="21" spans="1:8">
      <c r="A21" s="291" t="s">
        <v>201</v>
      </c>
      <c r="B21" s="311">
        <v>12891.18</v>
      </c>
      <c r="C21" s="312">
        <v>9781.92</v>
      </c>
      <c r="D21" s="288">
        <f t="shared" si="2"/>
        <v>-0.24119281555295946</v>
      </c>
      <c r="E21" s="311">
        <v>136755.22999999998</v>
      </c>
      <c r="F21" s="312">
        <v>115675.58</v>
      </c>
      <c r="G21" s="515">
        <f t="shared" si="0"/>
        <v>-0.15414145404164781</v>
      </c>
      <c r="H21" s="516">
        <f t="shared" si="1"/>
        <v>2.8134333049358163E-3</v>
      </c>
    </row>
    <row r="22" spans="1:8">
      <c r="A22" s="291" t="s">
        <v>202</v>
      </c>
      <c r="B22" s="311">
        <v>5559.83</v>
      </c>
      <c r="C22" s="312">
        <v>3464.27</v>
      </c>
      <c r="D22" s="288">
        <f t="shared" si="2"/>
        <v>-0.37691080482676631</v>
      </c>
      <c r="E22" s="311">
        <v>68907.929999999993</v>
      </c>
      <c r="F22" s="312">
        <v>60626.812999999995</v>
      </c>
      <c r="G22" s="515">
        <f t="shared" si="0"/>
        <v>-0.12017654571832292</v>
      </c>
      <c r="H22" s="516">
        <f t="shared" si="1"/>
        <v>1.4745505911127974E-3</v>
      </c>
    </row>
    <row r="23" spans="1:8">
      <c r="A23" s="291" t="s">
        <v>207</v>
      </c>
      <c r="B23" s="311">
        <v>5392</v>
      </c>
      <c r="C23" s="312">
        <v>46284</v>
      </c>
      <c r="D23" s="288">
        <f t="shared" si="2"/>
        <v>7.5838278931750747</v>
      </c>
      <c r="E23" s="311">
        <v>27090.739999999998</v>
      </c>
      <c r="F23" s="312">
        <v>60000.315000000002</v>
      </c>
      <c r="G23" s="515">
        <f t="shared" si="0"/>
        <v>1.2147905520484126</v>
      </c>
      <c r="H23" s="516">
        <f t="shared" si="1"/>
        <v>1.4593130592268483E-3</v>
      </c>
    </row>
    <row r="24" spans="1:8">
      <c r="A24" s="291" t="s">
        <v>203</v>
      </c>
      <c r="B24" s="311">
        <v>5059</v>
      </c>
      <c r="C24" s="312">
        <v>527</v>
      </c>
      <c r="D24" s="288">
        <f t="shared" si="2"/>
        <v>-0.89582921525993275</v>
      </c>
      <c r="E24" s="311">
        <v>58686</v>
      </c>
      <c r="F24" s="312">
        <v>51005</v>
      </c>
      <c r="G24" s="515">
        <f t="shared" si="0"/>
        <v>-0.1308830044644379</v>
      </c>
      <c r="H24" s="516">
        <f t="shared" si="1"/>
        <v>1.2405311969756392E-3</v>
      </c>
    </row>
    <row r="25" spans="1:8">
      <c r="A25" s="291" t="s">
        <v>204</v>
      </c>
      <c r="B25" s="311">
        <v>356.80900000000003</v>
      </c>
      <c r="C25" s="312">
        <v>738.90599999999995</v>
      </c>
      <c r="D25" s="288">
        <f t="shared" si="2"/>
        <v>1.0708726517548603</v>
      </c>
      <c r="E25" s="311">
        <v>17054.109</v>
      </c>
      <c r="F25" s="312">
        <v>21037.009999999995</v>
      </c>
      <c r="G25" s="515">
        <f t="shared" si="0"/>
        <v>0.23354494802396264</v>
      </c>
      <c r="H25" s="516">
        <f t="shared" si="1"/>
        <v>5.1165703746864982E-4</v>
      </c>
    </row>
    <row r="26" spans="1:8">
      <c r="A26" s="291" t="s">
        <v>205</v>
      </c>
      <c r="B26" s="311">
        <v>555</v>
      </c>
      <c r="C26" s="312">
        <v>1859</v>
      </c>
      <c r="D26" s="288">
        <f t="shared" si="2"/>
        <v>2.3495495495495495</v>
      </c>
      <c r="E26" s="311">
        <v>10226</v>
      </c>
      <c r="F26" s="312">
        <v>16861.2</v>
      </c>
      <c r="G26" s="515">
        <f t="shared" si="0"/>
        <v>0.64885585761783693</v>
      </c>
      <c r="H26" s="516">
        <f t="shared" si="1"/>
        <v>4.1009400291041367E-4</v>
      </c>
    </row>
    <row r="27" spans="1:8">
      <c r="A27" s="291" t="s">
        <v>206</v>
      </c>
      <c r="B27" s="311">
        <v>855.02</v>
      </c>
      <c r="C27" s="312">
        <v>2598.0949999999998</v>
      </c>
      <c r="D27" s="288">
        <f t="shared" si="2"/>
        <v>2.0386365231222658</v>
      </c>
      <c r="E27" s="311">
        <v>10280.605000000001</v>
      </c>
      <c r="F27" s="312">
        <v>16675.46</v>
      </c>
      <c r="G27" s="515">
        <f t="shared" si="0"/>
        <v>0.6220309991483961</v>
      </c>
      <c r="H27" s="516">
        <f t="shared" si="1"/>
        <v>4.0557647983372987E-4</v>
      </c>
    </row>
    <row r="28" spans="1:8">
      <c r="A28" s="291" t="s">
        <v>246</v>
      </c>
      <c r="B28" s="311">
        <v>1539.0099999999998</v>
      </c>
      <c r="C28" s="312">
        <v>1266.4859999999999</v>
      </c>
      <c r="D28" s="288">
        <f t="shared" si="2"/>
        <v>-0.17707747188127432</v>
      </c>
      <c r="E28" s="311">
        <v>18217.219999999998</v>
      </c>
      <c r="F28" s="312">
        <v>16235.460999999999</v>
      </c>
      <c r="G28" s="515">
        <f t="shared" si="0"/>
        <v>-0.10878492986306354</v>
      </c>
      <c r="H28" s="516">
        <f t="shared" si="1"/>
        <v>3.9487493123774742E-4</v>
      </c>
    </row>
    <row r="29" spans="1:8">
      <c r="A29" s="291" t="s">
        <v>208</v>
      </c>
      <c r="B29" s="311">
        <v>1382.421</v>
      </c>
      <c r="C29" s="312">
        <v>2214.2190000000001</v>
      </c>
      <c r="D29" s="288">
        <f t="shared" si="2"/>
        <v>0.60169658881049992</v>
      </c>
      <c r="E29" s="311">
        <v>15303.781999999999</v>
      </c>
      <c r="F29" s="312">
        <v>13501.380999999999</v>
      </c>
      <c r="G29" s="515">
        <f t="shared" si="0"/>
        <v>-0.11777487421083233</v>
      </c>
      <c r="H29" s="516">
        <f t="shared" si="1"/>
        <v>3.2837730286744735E-4</v>
      </c>
    </row>
    <row r="30" spans="1:8">
      <c r="A30" s="291" t="s">
        <v>209</v>
      </c>
      <c r="B30" s="311">
        <v>488.39</v>
      </c>
      <c r="C30" s="312">
        <v>906.04000000000008</v>
      </c>
      <c r="D30" s="288">
        <f t="shared" si="2"/>
        <v>0.8551567394909807</v>
      </c>
      <c r="E30" s="311">
        <v>7415.8850000000002</v>
      </c>
      <c r="F30" s="312">
        <v>7761.76</v>
      </c>
      <c r="G30" s="515">
        <f t="shared" si="0"/>
        <v>4.6639746975580154E-2</v>
      </c>
      <c r="H30" s="516">
        <f t="shared" si="1"/>
        <v>1.8877963774997818E-4</v>
      </c>
    </row>
    <row r="31" spans="1:8">
      <c r="A31" s="291" t="s">
        <v>210</v>
      </c>
      <c r="B31" s="311">
        <v>109</v>
      </c>
      <c r="C31" s="312">
        <v>183</v>
      </c>
      <c r="D31" s="288">
        <f t="shared" si="2"/>
        <v>0.67889908256880727</v>
      </c>
      <c r="E31" s="311">
        <v>2918.24</v>
      </c>
      <c r="F31" s="312">
        <v>3021.39</v>
      </c>
      <c r="G31" s="515">
        <f t="shared" si="0"/>
        <v>3.5346647294259625E-2</v>
      </c>
      <c r="H31" s="516">
        <f t="shared" si="1"/>
        <v>7.3485512268017385E-5</v>
      </c>
    </row>
    <row r="32" spans="1:8">
      <c r="A32" s="291" t="s">
        <v>211</v>
      </c>
      <c r="B32" s="311">
        <v>2068.5549999999998</v>
      </c>
      <c r="C32" s="312">
        <v>27.568999999999999</v>
      </c>
      <c r="D32" s="288">
        <f t="shared" si="2"/>
        <v>-0.98667233890324402</v>
      </c>
      <c r="E32" s="311">
        <v>16470.510999999999</v>
      </c>
      <c r="F32" s="312">
        <v>752.80399999999997</v>
      </c>
      <c r="G32" s="515">
        <f t="shared" si="0"/>
        <v>-0.95429382852784594</v>
      </c>
      <c r="H32" s="517">
        <f t="shared" si="1"/>
        <v>1.8309515679012825E-5</v>
      </c>
    </row>
    <row r="33" spans="1:8">
      <c r="A33" s="291" t="s">
        <v>247</v>
      </c>
      <c r="B33" s="311">
        <v>50</v>
      </c>
      <c r="C33" s="312">
        <v>102</v>
      </c>
      <c r="D33" s="288">
        <f t="shared" si="2"/>
        <v>1.04</v>
      </c>
      <c r="E33" s="311">
        <v>221</v>
      </c>
      <c r="F33" s="312">
        <v>457</v>
      </c>
      <c r="G33" s="515">
        <f t="shared" si="0"/>
        <v>1.067873303167421</v>
      </c>
      <c r="H33" s="517">
        <f t="shared" si="1"/>
        <v>1.1115042780469898E-5</v>
      </c>
    </row>
    <row r="34" spans="1:8">
      <c r="A34" s="291" t="s">
        <v>212</v>
      </c>
      <c r="B34" s="546">
        <v>25.36</v>
      </c>
      <c r="C34" s="547">
        <v>33.79</v>
      </c>
      <c r="D34" s="548">
        <f t="shared" si="2"/>
        <v>0.33241324921135651</v>
      </c>
      <c r="E34" s="546">
        <v>25.36</v>
      </c>
      <c r="F34" s="547">
        <v>353.02100000000002</v>
      </c>
      <c r="G34" s="549">
        <f t="shared" si="0"/>
        <v>12.920386435331231</v>
      </c>
      <c r="H34" s="550">
        <f t="shared" si="1"/>
        <v>8.5860908477117374E-6</v>
      </c>
    </row>
    <row r="35" spans="1:8">
      <c r="A35" s="291" t="s">
        <v>215</v>
      </c>
      <c r="B35" s="546">
        <v>87</v>
      </c>
      <c r="C35" s="547">
        <v>47</v>
      </c>
      <c r="D35" s="548">
        <f t="shared" si="2"/>
        <v>-0.45977011494252873</v>
      </c>
      <c r="E35" s="546">
        <v>8735</v>
      </c>
      <c r="F35" s="547">
        <v>264</v>
      </c>
      <c r="G35" s="549">
        <f t="shared" si="0"/>
        <v>-0.96977676016027481</v>
      </c>
      <c r="H35" s="550">
        <f t="shared" si="1"/>
        <v>6.4209437506434421E-6</v>
      </c>
    </row>
    <row r="36" spans="1:8">
      <c r="A36" s="291" t="s">
        <v>213</v>
      </c>
      <c r="B36" s="546">
        <v>16.995000000000001</v>
      </c>
      <c r="C36" s="547">
        <v>29.195</v>
      </c>
      <c r="D36" s="548">
        <f t="shared" si="2"/>
        <v>0.71785819358634884</v>
      </c>
      <c r="E36" s="546">
        <v>91.515000000000001</v>
      </c>
      <c r="F36" s="547">
        <v>222.345</v>
      </c>
      <c r="G36" s="549">
        <f t="shared" si="0"/>
        <v>1.4296017046385838</v>
      </c>
      <c r="H36" s="550">
        <f t="shared" si="1"/>
        <v>5.4078209781697579E-6</v>
      </c>
    </row>
    <row r="37" spans="1:8">
      <c r="A37" s="291" t="s">
        <v>248</v>
      </c>
      <c r="B37" s="546">
        <v>0</v>
      </c>
      <c r="C37" s="547">
        <v>0</v>
      </c>
      <c r="D37" s="548" t="s">
        <v>55</v>
      </c>
      <c r="E37" s="546">
        <v>303.63</v>
      </c>
      <c r="F37" s="547">
        <v>220</v>
      </c>
      <c r="G37" s="549">
        <f t="shared" si="0"/>
        <v>-0.2754339162796825</v>
      </c>
      <c r="H37" s="550">
        <f t="shared" si="1"/>
        <v>5.3507864588695347E-6</v>
      </c>
    </row>
    <row r="38" spans="1:8">
      <c r="A38" s="291" t="s">
        <v>214</v>
      </c>
      <c r="B38" s="546">
        <v>98</v>
      </c>
      <c r="C38" s="547">
        <v>0</v>
      </c>
      <c r="D38" s="548" t="s">
        <v>55</v>
      </c>
      <c r="E38" s="546">
        <v>188.67000000000002</v>
      </c>
      <c r="F38" s="547">
        <v>152</v>
      </c>
      <c r="G38" s="549">
        <f t="shared" si="0"/>
        <v>-0.1943605236656597</v>
      </c>
      <c r="H38" s="550">
        <f t="shared" si="1"/>
        <v>3.6969070079462241E-6</v>
      </c>
    </row>
    <row r="39" spans="1:8">
      <c r="A39" s="291" t="s">
        <v>216</v>
      </c>
      <c r="B39" s="546">
        <v>0</v>
      </c>
      <c r="C39" s="547">
        <v>0</v>
      </c>
      <c r="D39" s="548" t="s">
        <v>55</v>
      </c>
      <c r="E39" s="546">
        <v>33792.014999999999</v>
      </c>
      <c r="F39" s="547">
        <v>0</v>
      </c>
      <c r="G39" s="549" t="s">
        <v>55</v>
      </c>
      <c r="H39" s="634">
        <f t="shared" si="1"/>
        <v>0</v>
      </c>
    </row>
    <row r="40" spans="1:8" ht="13.5" thickBot="1">
      <c r="A40" s="297" t="s">
        <v>627</v>
      </c>
      <c r="B40" s="551">
        <v>61</v>
      </c>
      <c r="C40" s="552">
        <v>0</v>
      </c>
      <c r="D40" s="553" t="s">
        <v>55</v>
      </c>
      <c r="E40" s="551">
        <v>61</v>
      </c>
      <c r="F40" s="552">
        <v>0</v>
      </c>
      <c r="G40" s="554" t="s">
        <v>55</v>
      </c>
      <c r="H40" s="555">
        <f t="shared" si="1"/>
        <v>0</v>
      </c>
    </row>
    <row r="41" spans="1:8">
      <c r="A41" s="278" t="s">
        <v>243</v>
      </c>
      <c r="B41" s="309">
        <f>SUM(B42:B44)</f>
        <v>26633.56</v>
      </c>
      <c r="C41" s="310">
        <f>SUM(C42:C44)</f>
        <v>19002.509999999998</v>
      </c>
      <c r="D41" s="281">
        <f>C41/B41-1</f>
        <v>-0.2865200896913519</v>
      </c>
      <c r="E41" s="309">
        <f>SUM(E42:E44)</f>
        <v>238277.52000000002</v>
      </c>
      <c r="F41" s="310">
        <f>SUM(F42:F44)</f>
        <v>279944.81000000006</v>
      </c>
      <c r="G41" s="513">
        <f>F41/E41-1</f>
        <v>0.17486874128956864</v>
      </c>
      <c r="H41" s="514">
        <f>F41/$F$41</f>
        <v>1</v>
      </c>
    </row>
    <row r="42" spans="1:8">
      <c r="A42" s="285" t="s">
        <v>249</v>
      </c>
      <c r="B42" s="311">
        <v>17252.29</v>
      </c>
      <c r="C42" s="312">
        <v>10481.700000000001</v>
      </c>
      <c r="D42" s="288">
        <f t="shared" ref="D42:D43" si="3">C42/B42-1</f>
        <v>-0.39244587240302586</v>
      </c>
      <c r="E42" s="311">
        <v>130271.08000000002</v>
      </c>
      <c r="F42" s="312">
        <v>174909.75</v>
      </c>
      <c r="G42" s="515">
        <f t="shared" si="0"/>
        <v>0.34265985973248991</v>
      </c>
      <c r="H42" s="516">
        <f t="shared" ref="H42:H44" si="4">F42/$F$41</f>
        <v>0.62480083127813646</v>
      </c>
    </row>
    <row r="43" spans="1:8">
      <c r="A43" s="285" t="s">
        <v>250</v>
      </c>
      <c r="B43" s="311">
        <v>9381.27</v>
      </c>
      <c r="C43" s="312">
        <v>8490.9699999999993</v>
      </c>
      <c r="D43" s="288">
        <f t="shared" si="3"/>
        <v>-9.4901862967380901E-2</v>
      </c>
      <c r="E43" s="311">
        <v>108006.44</v>
      </c>
      <c r="F43" s="312">
        <v>104765.53</v>
      </c>
      <c r="G43" s="515">
        <f t="shared" si="0"/>
        <v>-3.0006636641296658E-2</v>
      </c>
      <c r="H43" s="516">
        <f t="shared" si="4"/>
        <v>0.37423637180485675</v>
      </c>
    </row>
    <row r="44" spans="1:8" ht="13.5" thickBot="1">
      <c r="A44" s="297" t="s">
        <v>251</v>
      </c>
      <c r="B44" s="551">
        <v>0</v>
      </c>
      <c r="C44" s="556">
        <v>29.84</v>
      </c>
      <c r="D44" s="553" t="s">
        <v>65</v>
      </c>
      <c r="E44" s="551">
        <v>0</v>
      </c>
      <c r="F44" s="552">
        <v>269.52999999999997</v>
      </c>
      <c r="G44" s="554" t="s">
        <v>65</v>
      </c>
      <c r="H44" s="518">
        <f t="shared" si="4"/>
        <v>9.6279691700660544E-4</v>
      </c>
    </row>
    <row r="45" spans="1:8">
      <c r="A45" s="650" t="s">
        <v>217</v>
      </c>
      <c r="B45" s="651"/>
      <c r="C45" s="651"/>
      <c r="D45" s="651"/>
      <c r="E45" s="651"/>
      <c r="F45" s="564"/>
      <c r="G45" s="565"/>
      <c r="H45" s="565"/>
    </row>
    <row r="46" spans="1:8">
      <c r="A46" s="566" t="s">
        <v>605</v>
      </c>
      <c r="B46" s="567"/>
      <c r="C46" s="567"/>
      <c r="D46" s="567"/>
      <c r="E46" s="568"/>
      <c r="F46" s="568"/>
      <c r="G46" s="569"/>
      <c r="H46" s="569"/>
    </row>
  </sheetData>
  <sortState ref="A47:E78">
    <sortCondition descending="1" ref="E47"/>
  </sortState>
  <mergeCells count="3">
    <mergeCell ref="B5:D5"/>
    <mergeCell ref="E5:H5"/>
    <mergeCell ref="A45:E45"/>
  </mergeCells>
  <conditionalFormatting sqref="H7:H14">
    <cfRule type="cellIs" dxfId="4" priority="6" operator="greaterThan">
      <formula>1</formula>
    </cfRule>
  </conditionalFormatting>
  <conditionalFormatting sqref="H15:H38 H40">
    <cfRule type="cellIs" dxfId="3" priority="4" operator="greaterThan">
      <formula>1</formula>
    </cfRule>
  </conditionalFormatting>
  <conditionalFormatting sqref="H41:H44">
    <cfRule type="cellIs" dxfId="2" priority="3" operator="greaterThan">
      <formula>1</formula>
    </cfRule>
  </conditionalFormatting>
  <conditionalFormatting sqref="H39">
    <cfRule type="cellIs" dxfId="1" priority="1" operator="greaterThan">
      <formula>1</formula>
    </cfRule>
  </conditionalFormatting>
  <pageMargins left="0.7" right="0.7" top="0.75" bottom="0.75" header="0.3" footer="0.3"/>
  <pageSetup paperSize="9" orientation="portrait" r:id="rId1"/>
  <ignoredErrors>
    <ignoredError sqref="D7 D4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86"/>
  <sheetViews>
    <sheetView showGridLines="0" workbookViewId="0"/>
  </sheetViews>
  <sheetFormatPr baseColWidth="10" defaultColWidth="11.5703125" defaultRowHeight="12.75"/>
  <cols>
    <col min="1" max="1" width="16.42578125" style="257" customWidth="1"/>
    <col min="2" max="2" width="16" style="257" customWidth="1"/>
    <col min="3" max="9" width="16" style="314" customWidth="1"/>
    <col min="10" max="10" width="10.28515625" style="246" customWidth="1"/>
    <col min="11" max="16384" width="11.5703125" style="246"/>
  </cols>
  <sheetData>
    <row r="1" spans="1:10">
      <c r="A1" s="299" t="s">
        <v>309</v>
      </c>
    </row>
    <row r="2" spans="1:10" ht="15.75">
      <c r="A2" s="276" t="s">
        <v>260</v>
      </c>
    </row>
    <row r="3" spans="1:10">
      <c r="A3" s="247"/>
    </row>
    <row r="4" spans="1:10">
      <c r="A4" s="315" t="s">
        <v>311</v>
      </c>
      <c r="B4" s="316" t="s">
        <v>261</v>
      </c>
      <c r="C4" s="316" t="s">
        <v>262</v>
      </c>
      <c r="D4" s="316" t="s">
        <v>263</v>
      </c>
      <c r="E4" s="316" t="s">
        <v>264</v>
      </c>
      <c r="F4" s="316" t="s">
        <v>122</v>
      </c>
      <c r="G4" s="316" t="s">
        <v>265</v>
      </c>
      <c r="H4" s="316" t="s">
        <v>266</v>
      </c>
      <c r="I4" s="316" t="s">
        <v>267</v>
      </c>
    </row>
    <row r="5" spans="1:10" s="319" customFormat="1" ht="13.5" thickBot="1">
      <c r="A5" s="317"/>
      <c r="B5" s="318" t="s">
        <v>603</v>
      </c>
      <c r="C5" s="318" t="s">
        <v>603</v>
      </c>
      <c r="D5" s="318" t="s">
        <v>603</v>
      </c>
      <c r="E5" s="318" t="s">
        <v>604</v>
      </c>
      <c r="F5" s="318" t="s">
        <v>268</v>
      </c>
      <c r="G5" s="318" t="s">
        <v>268</v>
      </c>
      <c r="H5" s="318" t="s">
        <v>268</v>
      </c>
      <c r="I5" s="318" t="s">
        <v>268</v>
      </c>
    </row>
    <row r="6" spans="1:10">
      <c r="A6" s="257">
        <v>2004</v>
      </c>
      <c r="B6" s="320">
        <v>0.05</v>
      </c>
      <c r="C6" s="320">
        <v>5.0999999999999997E-2</v>
      </c>
      <c r="D6" s="320">
        <v>3.4799999999999998E-2</v>
      </c>
      <c r="E6" s="321">
        <v>3.41</v>
      </c>
      <c r="F6" s="322">
        <v>12809</v>
      </c>
      <c r="G6" s="322">
        <v>7124</v>
      </c>
      <c r="H6" s="322">
        <v>9805</v>
      </c>
      <c r="I6" s="322">
        <f>F6-H6</f>
        <v>3004</v>
      </c>
    </row>
    <row r="7" spans="1:10">
      <c r="A7" s="257">
        <v>2005</v>
      </c>
      <c r="B7" s="320">
        <v>6.285208165967561E-2</v>
      </c>
      <c r="C7" s="320">
        <v>6.5391821324574551E-2</v>
      </c>
      <c r="D7" s="320">
        <v>1.49E-2</v>
      </c>
      <c r="E7" s="321">
        <v>3.3</v>
      </c>
      <c r="F7" s="322">
        <v>17368</v>
      </c>
      <c r="G7" s="322">
        <v>9790</v>
      </c>
      <c r="H7" s="322">
        <v>12082</v>
      </c>
      <c r="I7" s="323">
        <f t="shared" ref="I7:I8" si="0">F7-H7</f>
        <v>5286</v>
      </c>
    </row>
    <row r="8" spans="1:10">
      <c r="A8" s="257">
        <v>2006</v>
      </c>
      <c r="B8" s="324">
        <v>7.5287768916579692E-2</v>
      </c>
      <c r="C8" s="324">
        <v>9.2492579012308333E-3</v>
      </c>
      <c r="D8" s="324">
        <v>1.14E-2</v>
      </c>
      <c r="E8" s="321">
        <v>3.27</v>
      </c>
      <c r="F8" s="325">
        <v>23830</v>
      </c>
      <c r="G8" s="325">
        <v>14735</v>
      </c>
      <c r="H8" s="325">
        <v>14844</v>
      </c>
      <c r="I8" s="323">
        <f t="shared" si="0"/>
        <v>8986</v>
      </c>
    </row>
    <row r="9" spans="1:10">
      <c r="A9" s="257">
        <v>2007</v>
      </c>
      <c r="B9" s="324">
        <v>8.5184497525102362E-2</v>
      </c>
      <c r="C9" s="324">
        <v>3.7566658866790871E-2</v>
      </c>
      <c r="D9" s="324">
        <v>1.7787100404310932E-2</v>
      </c>
      <c r="E9" s="321">
        <v>3.128333699969621</v>
      </c>
      <c r="F9" s="325">
        <v>28094.019126088009</v>
      </c>
      <c r="G9" s="325">
        <v>18730.272446936651</v>
      </c>
      <c r="H9" s="325">
        <v>19590.521779000002</v>
      </c>
      <c r="I9" s="323">
        <v>8503.4973470880068</v>
      </c>
      <c r="J9" s="258"/>
    </row>
    <row r="10" spans="1:10">
      <c r="A10" s="257">
        <v>2008</v>
      </c>
      <c r="B10" s="324">
        <v>9.1431481975249085E-2</v>
      </c>
      <c r="C10" s="324">
        <v>7.1487132744776999E-2</v>
      </c>
      <c r="D10" s="324">
        <v>5.7878827399999999E-2</v>
      </c>
      <c r="E10" s="321">
        <v>2.9247264298901503</v>
      </c>
      <c r="F10" s="325">
        <v>31018.479629195266</v>
      </c>
      <c r="G10" s="325">
        <v>19513.421048299402</v>
      </c>
      <c r="H10" s="325">
        <v>28449.181869000004</v>
      </c>
      <c r="I10" s="323">
        <v>2569.2977601952657</v>
      </c>
      <c r="J10" s="258"/>
    </row>
    <row r="11" spans="1:10">
      <c r="A11" s="257">
        <v>2009</v>
      </c>
      <c r="B11" s="324">
        <v>1.0492323817545781E-2</v>
      </c>
      <c r="C11" s="324">
        <v>-2.115092483666544E-2</v>
      </c>
      <c r="D11" s="324">
        <v>2.9353462399999999E-2</v>
      </c>
      <c r="E11" s="321">
        <v>3.0115883398838004</v>
      </c>
      <c r="F11" s="325">
        <v>27070.51963887288</v>
      </c>
      <c r="G11" s="325">
        <v>17569.690328277931</v>
      </c>
      <c r="H11" s="325">
        <v>21010.687576</v>
      </c>
      <c r="I11" s="323">
        <v>6059.8320628728743</v>
      </c>
      <c r="J11" s="258"/>
    </row>
    <row r="12" spans="1:10">
      <c r="A12" s="257">
        <v>2010</v>
      </c>
      <c r="B12" s="324">
        <v>8.4507468752585455E-2</v>
      </c>
      <c r="C12" s="324">
        <v>-2.7200264214781101E-2</v>
      </c>
      <c r="D12" s="324">
        <v>1.5295290833333723E-2</v>
      </c>
      <c r="E12" s="321">
        <v>2.8250957505877676</v>
      </c>
      <c r="F12" s="325">
        <v>35803.08081459505</v>
      </c>
      <c r="G12" s="325">
        <v>23496.859365768923</v>
      </c>
      <c r="H12" s="325">
        <v>28815.319466000004</v>
      </c>
      <c r="I12" s="323">
        <v>6987.7613485950487</v>
      </c>
      <c r="J12" s="258"/>
    </row>
    <row r="13" spans="1:10">
      <c r="A13" s="257">
        <v>2011</v>
      </c>
      <c r="B13" s="324">
        <v>6.4522160023376351E-2</v>
      </c>
      <c r="C13" s="324">
        <v>-2.1193681963797388E-2</v>
      </c>
      <c r="D13" s="324">
        <v>3.3696654863748704E-2</v>
      </c>
      <c r="E13" s="321">
        <v>2.7540112112709312</v>
      </c>
      <c r="F13" s="325">
        <v>46375.961566173544</v>
      </c>
      <c r="G13" s="325">
        <v>29623.141834212729</v>
      </c>
      <c r="H13" s="325">
        <v>37151.5216</v>
      </c>
      <c r="I13" s="323">
        <v>9224.4399661735497</v>
      </c>
      <c r="J13" s="258"/>
    </row>
    <row r="14" spans="1:10">
      <c r="A14" s="257">
        <v>2012</v>
      </c>
      <c r="B14" s="324">
        <v>5.9503463404493286E-2</v>
      </c>
      <c r="C14" s="324">
        <v>2.5103842207752792E-2</v>
      </c>
      <c r="D14" s="324">
        <v>3.6554139094222504E-2</v>
      </c>
      <c r="E14" s="321">
        <v>2.6375267297979796</v>
      </c>
      <c r="F14" s="325">
        <v>47410.606678139025</v>
      </c>
      <c r="G14" s="325">
        <v>30035.325186776645</v>
      </c>
      <c r="H14" s="325">
        <v>41017.937140000002</v>
      </c>
      <c r="I14" s="323">
        <v>6392.6695381390182</v>
      </c>
      <c r="J14" s="258"/>
    </row>
    <row r="15" spans="1:10">
      <c r="A15" s="257">
        <v>2013</v>
      </c>
      <c r="B15" s="324">
        <v>5.8540570722561969E-2</v>
      </c>
      <c r="C15" s="324">
        <v>4.2606338594699762E-2</v>
      </c>
      <c r="D15" s="324">
        <v>2.8058274546629177E-2</v>
      </c>
      <c r="E15" s="321">
        <v>2.7023295295055818</v>
      </c>
      <c r="F15" s="325">
        <v>42860.636578772843</v>
      </c>
      <c r="G15" s="323">
        <v>26375.954516193058</v>
      </c>
      <c r="H15" s="323">
        <v>42356.184714999996</v>
      </c>
      <c r="I15" s="323">
        <v>504.45186377285063</v>
      </c>
      <c r="J15" s="258"/>
    </row>
    <row r="16" spans="1:10">
      <c r="A16" s="326">
        <v>2014</v>
      </c>
      <c r="B16" s="327">
        <v>2.3906678024908815E-2</v>
      </c>
      <c r="C16" s="327">
        <v>-2.2333599723621519E-2</v>
      </c>
      <c r="D16" s="327">
        <v>3.2459610352057099E-2</v>
      </c>
      <c r="E16" s="328">
        <v>2.8387441197691197</v>
      </c>
      <c r="F16" s="323">
        <v>39532.68289863666</v>
      </c>
      <c r="G16" s="323">
        <v>22938.843128408011</v>
      </c>
      <c r="H16" s="323">
        <v>41042.150549999991</v>
      </c>
      <c r="I16" s="323">
        <v>-1509.4676513633376</v>
      </c>
      <c r="J16" s="258"/>
    </row>
    <row r="17" spans="1:13" s="329" customFormat="1">
      <c r="A17" s="326">
        <v>2015</v>
      </c>
      <c r="B17" s="327">
        <v>3.3242006341480279E-2</v>
      </c>
      <c r="C17" s="327">
        <v>0.15658743860788774</v>
      </c>
      <c r="D17" s="327">
        <v>3.5478487642527201E-2</v>
      </c>
      <c r="E17" s="328">
        <v>3.1853143181818182</v>
      </c>
      <c r="F17" s="323">
        <v>34235.663917661659</v>
      </c>
      <c r="G17" s="323">
        <v>21139.489453859722</v>
      </c>
      <c r="H17" s="323">
        <v>37385.181727000003</v>
      </c>
      <c r="I17" s="323">
        <v>-3149.5178093383411</v>
      </c>
      <c r="J17" s="258"/>
    </row>
    <row r="18" spans="1:13" s="329" customFormat="1">
      <c r="A18" s="330">
        <v>2016</v>
      </c>
      <c r="B18" s="331">
        <v>3.8965679567061928E-2</v>
      </c>
      <c r="C18" s="331">
        <v>0.21202315488549117</v>
      </c>
      <c r="D18" s="331">
        <v>3.5930838949935977E-2</v>
      </c>
      <c r="E18" s="332">
        <v>3.375425825928458</v>
      </c>
      <c r="F18" s="333">
        <v>36837.510465790197</v>
      </c>
      <c r="G18" s="333">
        <v>23817.481716532107</v>
      </c>
      <c r="H18" s="333">
        <v>35107.313703</v>
      </c>
      <c r="I18" s="333">
        <v>1730.1967627902036</v>
      </c>
      <c r="J18" s="258"/>
    </row>
    <row r="19" spans="1:13">
      <c r="A19" s="334">
        <v>2017</v>
      </c>
      <c r="B19" s="335"/>
      <c r="C19" s="336"/>
      <c r="D19" s="335"/>
      <c r="E19" s="337"/>
      <c r="F19" s="338"/>
      <c r="G19" s="338"/>
      <c r="H19" s="338"/>
      <c r="I19" s="338"/>
    </row>
    <row r="20" spans="1:13">
      <c r="A20" s="562" t="s">
        <v>269</v>
      </c>
      <c r="B20" s="340">
        <v>4.9500000000000169E-2</v>
      </c>
      <c r="C20" s="340">
        <v>0.1407998906586623</v>
      </c>
      <c r="D20" s="320">
        <v>3.1E-2</v>
      </c>
      <c r="E20" s="341">
        <v>3.3398727272727302</v>
      </c>
      <c r="F20" s="342">
        <v>3328.3969548181299</v>
      </c>
      <c r="G20" s="343">
        <v>1813.0820982417945</v>
      </c>
      <c r="H20" s="343">
        <v>2966.536263</v>
      </c>
      <c r="I20" s="343">
        <f>F20-H20</f>
        <v>361.86069181812991</v>
      </c>
      <c r="L20" s="637"/>
      <c r="M20" s="366"/>
    </row>
    <row r="21" spans="1:13">
      <c r="A21" s="562" t="s">
        <v>270</v>
      </c>
      <c r="B21" s="320">
        <v>7.4000000000000905E-3</v>
      </c>
      <c r="C21" s="320">
        <v>1.4796174067160307E-2</v>
      </c>
      <c r="D21" s="344">
        <v>3.2500000000000001E-2</v>
      </c>
      <c r="E21" s="345">
        <v>3.2595750000000003</v>
      </c>
      <c r="F21" s="322">
        <v>3581.1826437753793</v>
      </c>
      <c r="G21" s="325">
        <v>2199.3113545741849</v>
      </c>
      <c r="H21" s="325">
        <v>2842.2821589999999</v>
      </c>
      <c r="I21" s="323">
        <f>F21-H21</f>
        <v>738.90048477537948</v>
      </c>
      <c r="L21" s="637"/>
      <c r="M21" s="366"/>
    </row>
    <row r="22" spans="1:13">
      <c r="A22" s="562" t="s">
        <v>271</v>
      </c>
      <c r="B22" s="320">
        <v>9.7000000000002726E-3</v>
      </c>
      <c r="C22" s="320">
        <v>-2.6741948910614467E-2</v>
      </c>
      <c r="D22" s="344">
        <v>3.9699999999999999E-2</v>
      </c>
      <c r="E22" s="345">
        <v>3.2639826086956525</v>
      </c>
      <c r="F22" s="322">
        <v>3311.0459562677102</v>
      </c>
      <c r="G22" s="325">
        <v>1998.1793780664932</v>
      </c>
      <c r="H22" s="325">
        <v>3184.469799</v>
      </c>
      <c r="I22" s="323">
        <f t="shared" ref="I22:I29" si="1">F22-H22</f>
        <v>126.57615726771019</v>
      </c>
      <c r="L22" s="637"/>
      <c r="M22" s="366"/>
    </row>
    <row r="23" spans="1:13">
      <c r="A23" s="562" t="s">
        <v>142</v>
      </c>
      <c r="B23" s="320">
        <v>2.7999999999997272E-3</v>
      </c>
      <c r="C23" s="320">
        <v>1.8934602688477183E-2</v>
      </c>
      <c r="D23" s="344">
        <v>3.6900000000000002E-2</v>
      </c>
      <c r="E23" s="345">
        <v>3.2477555555555551</v>
      </c>
      <c r="F23" s="322">
        <v>3132.2577935043319</v>
      </c>
      <c r="G23" s="325">
        <v>1930.2370920722094</v>
      </c>
      <c r="H23" s="325">
        <v>2977.6192960000003</v>
      </c>
      <c r="I23" s="323">
        <f t="shared" si="1"/>
        <v>154.63849750433155</v>
      </c>
      <c r="L23" s="637"/>
      <c r="M23" s="366"/>
    </row>
    <row r="24" spans="1:13">
      <c r="A24" s="562" t="s">
        <v>143</v>
      </c>
      <c r="B24" s="320">
        <v>3.4099999999999964E-2</v>
      </c>
      <c r="C24" s="320">
        <v>1.687855255940704E-2</v>
      </c>
      <c r="D24" s="344">
        <v>3.04E-2</v>
      </c>
      <c r="E24" s="345">
        <v>3.2734636363636356</v>
      </c>
      <c r="F24" s="322">
        <v>3530.9481455468085</v>
      </c>
      <c r="G24" s="325">
        <v>2167.9649560406992</v>
      </c>
      <c r="H24" s="325">
        <v>3198.64813</v>
      </c>
      <c r="I24" s="323">
        <f t="shared" si="1"/>
        <v>332.30001554680848</v>
      </c>
      <c r="L24" s="637"/>
      <c r="M24" s="366"/>
    </row>
    <row r="25" spans="1:13">
      <c r="A25" s="562" t="s">
        <v>144</v>
      </c>
      <c r="B25" s="344">
        <v>3.5899999999999752E-2</v>
      </c>
      <c r="C25" s="344">
        <v>6.8593049434374928E-2</v>
      </c>
      <c r="D25" s="344">
        <v>2.7300000000000001E-2</v>
      </c>
      <c r="E25" s="345">
        <v>3.2679749999999999</v>
      </c>
      <c r="F25" s="322">
        <v>3852.5984966834581</v>
      </c>
      <c r="G25" s="325">
        <v>2346.4881029453945</v>
      </c>
      <c r="H25" s="325">
        <v>3065.7576559999998</v>
      </c>
      <c r="I25" s="323">
        <f t="shared" si="1"/>
        <v>786.84084068345828</v>
      </c>
      <c r="L25" s="637"/>
      <c r="M25" s="366"/>
    </row>
    <row r="26" spans="1:13">
      <c r="A26" s="562" t="s">
        <v>145</v>
      </c>
      <c r="B26" s="344">
        <v>1.8400000000000034E-2</v>
      </c>
      <c r="C26" s="344">
        <v>4.4879089569500652E-2</v>
      </c>
      <c r="D26" s="344">
        <v>2.8500000000000001E-2</v>
      </c>
      <c r="E26" s="345">
        <v>3.2493736842105263</v>
      </c>
      <c r="F26" s="322">
        <v>3422.9775671987754</v>
      </c>
      <c r="G26" s="325">
        <v>1848.1242102934596</v>
      </c>
      <c r="H26" s="325">
        <v>3199.5365140000004</v>
      </c>
      <c r="I26" s="323">
        <f t="shared" si="1"/>
        <v>223.44105319877508</v>
      </c>
      <c r="L26" s="637"/>
      <c r="M26" s="366"/>
    </row>
    <row r="27" spans="1:13">
      <c r="A27" s="562" t="s">
        <v>146</v>
      </c>
      <c r="B27" s="344">
        <v>2.4900000000000092E-2</v>
      </c>
      <c r="C27" s="344">
        <v>4.3600000000000139E-2</v>
      </c>
      <c r="D27" s="344">
        <v>3.1738100701898198E-2</v>
      </c>
      <c r="E27" s="345">
        <v>3.2415590909090906</v>
      </c>
      <c r="F27" s="322">
        <v>4028.0298898448914</v>
      </c>
      <c r="G27" s="325">
        <v>2431.4070056599498</v>
      </c>
      <c r="H27" s="325">
        <v>3497.4706800000004</v>
      </c>
      <c r="I27" s="323">
        <f t="shared" si="1"/>
        <v>530.55920984489103</v>
      </c>
      <c r="L27" s="637"/>
      <c r="M27" s="366"/>
    </row>
    <row r="28" spans="1:13">
      <c r="A28" s="562" t="s">
        <v>156</v>
      </c>
      <c r="B28" s="344">
        <v>3.180000000000021E-2</v>
      </c>
      <c r="C28" s="344">
        <v>9.1100000000000098E-2</v>
      </c>
      <c r="D28" s="344">
        <v>2.9449951355022E-2</v>
      </c>
      <c r="E28" s="345">
        <v>3.24652380952381</v>
      </c>
      <c r="F28" s="322">
        <v>4294.2581746801816</v>
      </c>
      <c r="G28" s="325">
        <v>2823.4821861537766</v>
      </c>
      <c r="H28" s="325">
        <v>3293.858342</v>
      </c>
      <c r="I28" s="323">
        <f t="shared" si="1"/>
        <v>1000.3998326801816</v>
      </c>
      <c r="L28" s="637"/>
      <c r="M28" s="366"/>
    </row>
    <row r="29" spans="1:13">
      <c r="A29" s="562" t="s">
        <v>135</v>
      </c>
      <c r="B29" s="344">
        <v>2.9900000000000201E-2</v>
      </c>
      <c r="C29" s="344">
        <v>-1.6041710052103753E-2</v>
      </c>
      <c r="D29" s="344">
        <v>2.0401431227834201E-2</v>
      </c>
      <c r="E29" s="345">
        <v>3.2512954545454549</v>
      </c>
      <c r="F29" s="322">
        <v>3843.0977551762107</v>
      </c>
      <c r="G29" s="325">
        <v>2344.050678262176</v>
      </c>
      <c r="H29" s="325">
        <v>3497.3511559999997</v>
      </c>
      <c r="I29" s="323">
        <f t="shared" si="1"/>
        <v>345.74659917621102</v>
      </c>
      <c r="L29" s="637"/>
      <c r="M29" s="366"/>
    </row>
    <row r="30" spans="1:13">
      <c r="A30" s="562" t="s">
        <v>137</v>
      </c>
      <c r="B30" s="652" t="s">
        <v>607</v>
      </c>
      <c r="C30" s="652"/>
      <c r="D30" s="344">
        <v>1.54E-2</v>
      </c>
      <c r="E30" s="345">
        <v>3.2407904761904769</v>
      </c>
      <c r="F30" s="652" t="s">
        <v>608</v>
      </c>
      <c r="G30" s="652"/>
      <c r="H30" s="652"/>
      <c r="I30" s="652"/>
    </row>
    <row r="31" spans="1:13">
      <c r="A31" s="339"/>
      <c r="B31" s="324"/>
      <c r="C31" s="324"/>
      <c r="D31" s="324"/>
      <c r="E31" s="346"/>
      <c r="I31" s="325"/>
    </row>
    <row r="32" spans="1:13" s="347" customFormat="1">
      <c r="A32" s="339"/>
      <c r="B32" s="324"/>
      <c r="C32" s="324"/>
      <c r="D32" s="324"/>
      <c r="E32" s="346"/>
      <c r="F32" s="632"/>
      <c r="G32" s="325"/>
      <c r="H32" s="325"/>
      <c r="I32" s="314"/>
    </row>
    <row r="33" spans="1:19">
      <c r="A33" s="247" t="s">
        <v>606</v>
      </c>
      <c r="B33" s="314"/>
    </row>
    <row r="34" spans="1:19">
      <c r="B34" s="314"/>
    </row>
    <row r="35" spans="1:19">
      <c r="A35" s="315" t="s">
        <v>311</v>
      </c>
      <c r="B35" s="316" t="s">
        <v>272</v>
      </c>
      <c r="C35" s="316" t="s">
        <v>273</v>
      </c>
      <c r="D35" s="316" t="s">
        <v>274</v>
      </c>
      <c r="E35" s="316" t="s">
        <v>275</v>
      </c>
      <c r="F35" s="316" t="s">
        <v>276</v>
      </c>
      <c r="G35" s="316" t="s">
        <v>277</v>
      </c>
      <c r="H35" s="316" t="s">
        <v>223</v>
      </c>
      <c r="I35" s="316" t="s">
        <v>278</v>
      </c>
      <c r="O35" s="530"/>
      <c r="P35" s="530"/>
      <c r="Q35" s="530"/>
      <c r="R35" s="530"/>
      <c r="S35" s="530"/>
    </row>
    <row r="36" spans="1:19">
      <c r="A36" s="348"/>
      <c r="B36" s="349" t="s">
        <v>279</v>
      </c>
      <c r="C36" s="350" t="s">
        <v>280</v>
      </c>
      <c r="D36" s="349" t="s">
        <v>279</v>
      </c>
      <c r="E36" s="350" t="s">
        <v>280</v>
      </c>
      <c r="F36" s="349" t="s">
        <v>279</v>
      </c>
      <c r="G36" s="351" t="s">
        <v>279</v>
      </c>
      <c r="H36" s="349" t="s">
        <v>281</v>
      </c>
      <c r="I36" s="351" t="s">
        <v>282</v>
      </c>
    </row>
    <row r="37" spans="1:19">
      <c r="A37" s="348"/>
      <c r="B37" s="349" t="s">
        <v>283</v>
      </c>
      <c r="C37" s="350" t="s">
        <v>284</v>
      </c>
      <c r="D37" s="349" t="s">
        <v>283</v>
      </c>
      <c r="E37" s="351" t="s">
        <v>285</v>
      </c>
      <c r="F37" s="349" t="s">
        <v>283</v>
      </c>
      <c r="G37" s="351" t="s">
        <v>283</v>
      </c>
      <c r="H37" s="349" t="s">
        <v>286</v>
      </c>
      <c r="I37" s="351" t="s">
        <v>287</v>
      </c>
    </row>
    <row r="38" spans="1:19">
      <c r="B38" s="325"/>
      <c r="C38" s="324"/>
      <c r="D38" s="325"/>
      <c r="E38" s="352"/>
      <c r="F38" s="325"/>
      <c r="G38" s="352"/>
      <c r="H38" s="325"/>
      <c r="I38" s="352"/>
    </row>
    <row r="39" spans="1:19">
      <c r="A39" s="257">
        <v>1995</v>
      </c>
      <c r="B39" s="353">
        <v>133.19999999999999</v>
      </c>
      <c r="C39" s="353">
        <v>384.2</v>
      </c>
      <c r="D39" s="353">
        <v>46.8</v>
      </c>
      <c r="E39" s="353">
        <v>5.19</v>
      </c>
      <c r="F39" s="353">
        <v>28.6</v>
      </c>
      <c r="G39" s="353">
        <v>294.5</v>
      </c>
      <c r="H39" s="353">
        <v>16.5</v>
      </c>
      <c r="I39" s="353">
        <v>7.9</v>
      </c>
    </row>
    <row r="40" spans="1:19">
      <c r="A40" s="257">
        <v>1996</v>
      </c>
      <c r="B40" s="353">
        <v>103.89</v>
      </c>
      <c r="C40" s="353">
        <v>387.8</v>
      </c>
      <c r="D40" s="353">
        <v>46.5</v>
      </c>
      <c r="E40" s="353">
        <v>5.18</v>
      </c>
      <c r="F40" s="353">
        <v>35.1</v>
      </c>
      <c r="G40" s="353">
        <v>289</v>
      </c>
      <c r="H40" s="353">
        <v>20.5</v>
      </c>
      <c r="I40" s="353">
        <v>3.78</v>
      </c>
    </row>
    <row r="41" spans="1:19">
      <c r="A41" s="257">
        <v>1997</v>
      </c>
      <c r="B41" s="353">
        <v>103.22</v>
      </c>
      <c r="C41" s="353">
        <v>331.2</v>
      </c>
      <c r="D41" s="353">
        <v>59.7</v>
      </c>
      <c r="E41" s="353">
        <v>4.8899999999999997</v>
      </c>
      <c r="F41" s="353">
        <v>28</v>
      </c>
      <c r="G41" s="353">
        <v>264.39999999999998</v>
      </c>
      <c r="H41" s="353">
        <v>20.100000000000001</v>
      </c>
      <c r="I41" s="353">
        <v>4.3</v>
      </c>
    </row>
    <row r="42" spans="1:19">
      <c r="A42" s="257">
        <v>1998</v>
      </c>
      <c r="B42" s="353">
        <v>74.97</v>
      </c>
      <c r="C42" s="353">
        <v>294.10000000000002</v>
      </c>
      <c r="D42" s="353">
        <v>46.5</v>
      </c>
      <c r="E42" s="353">
        <v>5.53</v>
      </c>
      <c r="F42" s="353">
        <v>24</v>
      </c>
      <c r="G42" s="353">
        <v>261.39999999999998</v>
      </c>
      <c r="H42" s="353">
        <v>21</v>
      </c>
      <c r="I42" s="353">
        <v>3.41</v>
      </c>
    </row>
    <row r="43" spans="1:19">
      <c r="A43" s="257">
        <v>1999</v>
      </c>
      <c r="B43" s="353">
        <v>71.38</v>
      </c>
      <c r="C43" s="353">
        <v>278.8</v>
      </c>
      <c r="D43" s="353">
        <v>48.8</v>
      </c>
      <c r="E43" s="353">
        <v>5.25</v>
      </c>
      <c r="F43" s="353">
        <v>22.8</v>
      </c>
      <c r="G43" s="353">
        <v>254.4</v>
      </c>
      <c r="H43" s="353">
        <v>17.399999999999999</v>
      </c>
      <c r="I43" s="353">
        <v>2.65</v>
      </c>
    </row>
    <row r="44" spans="1:19">
      <c r="A44" s="257">
        <v>2000</v>
      </c>
      <c r="B44" s="353">
        <v>82.29</v>
      </c>
      <c r="C44" s="353">
        <v>279</v>
      </c>
      <c r="D44" s="353">
        <v>51.2</v>
      </c>
      <c r="E44" s="353">
        <v>5</v>
      </c>
      <c r="F44" s="353">
        <v>20.6</v>
      </c>
      <c r="G44" s="353">
        <v>253.4</v>
      </c>
      <c r="H44" s="353">
        <v>18.5</v>
      </c>
      <c r="I44" s="353">
        <v>2.5499999999999998</v>
      </c>
    </row>
    <row r="45" spans="1:19">
      <c r="A45" s="257">
        <v>2001</v>
      </c>
      <c r="B45" s="353">
        <v>71.569999999999993</v>
      </c>
      <c r="C45" s="353">
        <v>271.14</v>
      </c>
      <c r="D45" s="353">
        <v>40.200000000000003</v>
      </c>
      <c r="E45" s="353">
        <v>4.37</v>
      </c>
      <c r="F45" s="353">
        <v>21.59</v>
      </c>
      <c r="G45" s="353" t="s">
        <v>288</v>
      </c>
      <c r="H45" s="353">
        <v>19.399999999999999</v>
      </c>
      <c r="I45" s="353">
        <v>2.36</v>
      </c>
    </row>
    <row r="46" spans="1:19">
      <c r="A46" s="257">
        <v>2002</v>
      </c>
      <c r="B46" s="353">
        <v>70.650000000000006</v>
      </c>
      <c r="C46" s="353">
        <v>310.01</v>
      </c>
      <c r="D46" s="353">
        <v>35.31</v>
      </c>
      <c r="E46" s="353">
        <v>4.5999999999999996</v>
      </c>
      <c r="F46" s="353">
        <v>20.53</v>
      </c>
      <c r="G46" s="353" t="s">
        <v>289</v>
      </c>
      <c r="H46" s="353">
        <v>19</v>
      </c>
      <c r="I46" s="353">
        <v>3.77</v>
      </c>
    </row>
    <row r="47" spans="1:19">
      <c r="A47" s="257">
        <v>2003</v>
      </c>
      <c r="B47" s="353">
        <v>80.73</v>
      </c>
      <c r="C47" s="353">
        <v>363.78</v>
      </c>
      <c r="D47" s="353">
        <v>37.58</v>
      </c>
      <c r="E47" s="353">
        <v>4.88</v>
      </c>
      <c r="F47" s="353">
        <v>23.39</v>
      </c>
      <c r="G47" s="353" t="s">
        <v>290</v>
      </c>
      <c r="H47" s="353">
        <v>15.9</v>
      </c>
      <c r="I47" s="353">
        <v>5.32</v>
      </c>
    </row>
    <row r="48" spans="1:19">
      <c r="A48" s="257">
        <v>2004</v>
      </c>
      <c r="B48" s="353">
        <v>130.22</v>
      </c>
      <c r="C48" s="353">
        <v>409.56</v>
      </c>
      <c r="D48" s="353">
        <v>47.53</v>
      </c>
      <c r="E48" s="353">
        <v>6.66</v>
      </c>
      <c r="F48" s="353">
        <v>40.29</v>
      </c>
      <c r="G48" s="353" t="s">
        <v>291</v>
      </c>
      <c r="H48" s="353">
        <v>21.5</v>
      </c>
      <c r="I48" s="353">
        <v>16.420000000000002</v>
      </c>
    </row>
    <row r="49" spans="1:11">
      <c r="A49" s="257">
        <v>2005</v>
      </c>
      <c r="B49" s="353">
        <v>167.09</v>
      </c>
      <c r="C49" s="353">
        <v>444.99</v>
      </c>
      <c r="D49" s="353">
        <v>62.68</v>
      </c>
      <c r="E49" s="353">
        <v>7.31</v>
      </c>
      <c r="F49" s="353">
        <v>44.24</v>
      </c>
      <c r="G49" s="353" t="s">
        <v>292</v>
      </c>
      <c r="H49" s="353">
        <v>32.700000000000003</v>
      </c>
      <c r="I49" s="353">
        <v>31.73</v>
      </c>
    </row>
    <row r="50" spans="1:11">
      <c r="A50" s="257">
        <v>2006</v>
      </c>
      <c r="B50" s="353">
        <v>305.29000000000002</v>
      </c>
      <c r="C50" s="353">
        <v>604.34</v>
      </c>
      <c r="D50" s="353">
        <v>148.75</v>
      </c>
      <c r="E50" s="353">
        <v>11.55</v>
      </c>
      <c r="F50" s="353">
        <v>58.5</v>
      </c>
      <c r="G50" s="353" t="s">
        <v>293</v>
      </c>
      <c r="H50" s="353">
        <v>37.4</v>
      </c>
      <c r="I50" s="353">
        <v>24.75</v>
      </c>
    </row>
    <row r="51" spans="1:11">
      <c r="A51" s="257">
        <v>2007</v>
      </c>
      <c r="B51" s="353">
        <v>323.25</v>
      </c>
      <c r="C51" s="353">
        <v>696.43</v>
      </c>
      <c r="D51" s="353">
        <v>147.24</v>
      </c>
      <c r="E51" s="353">
        <v>13.38</v>
      </c>
      <c r="F51" s="353">
        <v>118.41</v>
      </c>
      <c r="G51" s="353" t="s">
        <v>294</v>
      </c>
      <c r="H51" s="353">
        <v>39.840000000000003</v>
      </c>
      <c r="I51" s="353">
        <v>30.17</v>
      </c>
    </row>
    <row r="52" spans="1:11">
      <c r="A52" s="257">
        <v>2008</v>
      </c>
      <c r="B52" s="353">
        <v>315.32</v>
      </c>
      <c r="C52" s="353">
        <v>872.37</v>
      </c>
      <c r="D52" s="353">
        <v>84.82</v>
      </c>
      <c r="E52" s="353">
        <v>14.99</v>
      </c>
      <c r="F52" s="353">
        <v>94.56</v>
      </c>
      <c r="G52" s="353" t="s">
        <v>295</v>
      </c>
      <c r="H52" s="353">
        <v>57.5</v>
      </c>
      <c r="I52" s="353">
        <v>28.74</v>
      </c>
    </row>
    <row r="53" spans="1:11">
      <c r="A53" s="257">
        <v>2009</v>
      </c>
      <c r="B53" s="353">
        <v>234.22</v>
      </c>
      <c r="C53" s="353">
        <v>973.66</v>
      </c>
      <c r="D53" s="353">
        <v>75.25</v>
      </c>
      <c r="E53" s="353">
        <v>14.67</v>
      </c>
      <c r="F53" s="353">
        <v>78.3</v>
      </c>
      <c r="G53" s="353" t="s">
        <v>296</v>
      </c>
      <c r="H53" s="353">
        <v>43.78</v>
      </c>
      <c r="I53" s="353">
        <v>11.12</v>
      </c>
    </row>
    <row r="54" spans="1:11">
      <c r="A54" s="257">
        <v>2010</v>
      </c>
      <c r="B54" s="353">
        <v>341.98</v>
      </c>
      <c r="C54" s="353">
        <v>1226.6600000000001</v>
      </c>
      <c r="D54" s="353">
        <v>97.92</v>
      </c>
      <c r="E54" s="353">
        <v>20.190000000000001</v>
      </c>
      <c r="F54" s="353">
        <v>97.41</v>
      </c>
      <c r="G54" s="353" t="s">
        <v>297</v>
      </c>
      <c r="H54" s="353">
        <v>68.17</v>
      </c>
      <c r="I54" s="353">
        <v>15.8</v>
      </c>
    </row>
    <row r="55" spans="1:11">
      <c r="A55" s="257">
        <v>2011</v>
      </c>
      <c r="B55" s="353">
        <v>399.66</v>
      </c>
      <c r="C55" s="353">
        <v>1573.16</v>
      </c>
      <c r="D55" s="353">
        <v>99.36</v>
      </c>
      <c r="E55" s="353">
        <v>35.119999999999997</v>
      </c>
      <c r="F55" s="353">
        <v>108.76</v>
      </c>
      <c r="G55" s="353" t="s">
        <v>298</v>
      </c>
      <c r="H55" s="353">
        <v>167.79</v>
      </c>
      <c r="I55" s="353">
        <v>15.45</v>
      </c>
    </row>
    <row r="56" spans="1:11">
      <c r="A56" s="257">
        <v>2012</v>
      </c>
      <c r="B56" s="353">
        <v>360.59</v>
      </c>
      <c r="C56" s="353">
        <v>1668.86</v>
      </c>
      <c r="D56" s="353">
        <v>88.29</v>
      </c>
      <c r="E56" s="353">
        <v>31.15</v>
      </c>
      <c r="F56" s="353">
        <v>93.5</v>
      </c>
      <c r="G56" s="353" t="s">
        <v>299</v>
      </c>
      <c r="H56" s="353">
        <v>128.53</v>
      </c>
      <c r="I56" s="353">
        <v>12.74</v>
      </c>
    </row>
    <row r="57" spans="1:11">
      <c r="A57" s="257">
        <v>2013</v>
      </c>
      <c r="B57" s="353">
        <v>332.12</v>
      </c>
      <c r="C57" s="353">
        <v>1409.51</v>
      </c>
      <c r="D57" s="353">
        <v>86.59</v>
      </c>
      <c r="E57" s="353">
        <v>23.79</v>
      </c>
      <c r="F57" s="353">
        <v>97.12</v>
      </c>
      <c r="G57" s="353" t="s">
        <v>300</v>
      </c>
      <c r="H57" s="353">
        <v>135.36000000000001</v>
      </c>
      <c r="I57" s="353">
        <v>10.32</v>
      </c>
    </row>
    <row r="58" spans="1:11">
      <c r="A58" s="257">
        <v>2014</v>
      </c>
      <c r="B58" s="353">
        <v>311.26</v>
      </c>
      <c r="C58" s="353">
        <v>1266.06</v>
      </c>
      <c r="D58" s="353">
        <v>98.18</v>
      </c>
      <c r="E58" s="353">
        <v>19.079999999999998</v>
      </c>
      <c r="F58" s="353">
        <v>95.07</v>
      </c>
      <c r="G58" s="353" t="s">
        <v>301</v>
      </c>
      <c r="H58" s="353">
        <v>96.84</v>
      </c>
      <c r="I58" s="353">
        <v>11.393000000000001</v>
      </c>
    </row>
    <row r="59" spans="1:11">
      <c r="A59" s="257">
        <v>2015</v>
      </c>
      <c r="B59" s="353">
        <v>249.23</v>
      </c>
      <c r="C59" s="353">
        <v>1159.82</v>
      </c>
      <c r="D59" s="353">
        <v>87.47</v>
      </c>
      <c r="E59" s="353">
        <v>15.68</v>
      </c>
      <c r="F59" s="353">
        <v>80.900000000000006</v>
      </c>
      <c r="G59" s="353" t="s">
        <v>302</v>
      </c>
      <c r="H59" s="353">
        <v>55.21</v>
      </c>
      <c r="I59" s="353">
        <v>6.6520000000000001</v>
      </c>
    </row>
    <row r="60" spans="1:11">
      <c r="A60" s="257">
        <v>2016</v>
      </c>
      <c r="B60" s="353">
        <v>220.59249999999997</v>
      </c>
      <c r="C60" s="353">
        <v>1248.1625000000001</v>
      </c>
      <c r="D60" s="353">
        <v>94.832499999999996</v>
      </c>
      <c r="E60" s="353">
        <v>17.14</v>
      </c>
      <c r="F60" s="353">
        <v>84.89</v>
      </c>
      <c r="G60" s="353" t="s">
        <v>303</v>
      </c>
      <c r="H60" s="353">
        <v>57.705833333333345</v>
      </c>
      <c r="I60" s="353">
        <v>6.4840833333333334</v>
      </c>
    </row>
    <row r="61" spans="1:11">
      <c r="A61" s="354">
        <v>2017</v>
      </c>
      <c r="B61" s="355">
        <v>276.91579553219975</v>
      </c>
      <c r="C61" s="355">
        <v>1256.626735559704</v>
      </c>
      <c r="D61" s="355">
        <v>129.92330007596945</v>
      </c>
      <c r="E61" s="355">
        <v>17.142546301524561</v>
      </c>
      <c r="F61" s="355">
        <v>104.35638529088746</v>
      </c>
      <c r="G61" s="355">
        <v>914.37231731772806</v>
      </c>
      <c r="H61" s="355">
        <f>AVERAGE(H62:H72)</f>
        <v>85.606666666666669</v>
      </c>
      <c r="I61" s="355">
        <f>AVERAGE(I62:I70)</f>
        <v>8.0123333333333324</v>
      </c>
    </row>
    <row r="62" spans="1:11">
      <c r="A62" s="563" t="s">
        <v>139</v>
      </c>
      <c r="B62" s="357">
        <v>259.75791781449993</v>
      </c>
      <c r="C62" s="357">
        <v>1191.113636363636</v>
      </c>
      <c r="D62" s="357">
        <v>122.48231060099998</v>
      </c>
      <c r="E62" s="357">
        <v>16.857045454545453</v>
      </c>
      <c r="F62" s="357">
        <v>100.93564213424999</v>
      </c>
      <c r="G62" s="357">
        <v>941.91548305749973</v>
      </c>
      <c r="H62" s="357">
        <v>80.819999999999993</v>
      </c>
      <c r="I62" s="357">
        <v>7.3049999999999997</v>
      </c>
      <c r="K62" s="631"/>
    </row>
    <row r="63" spans="1:11">
      <c r="A63" s="563" t="s">
        <v>140</v>
      </c>
      <c r="B63" s="357">
        <v>269.50417459735002</v>
      </c>
      <c r="C63" s="357">
        <v>1234.3400000000001</v>
      </c>
      <c r="D63" s="357">
        <v>129.03682343667498</v>
      </c>
      <c r="E63" s="357">
        <v>17.939500000000002</v>
      </c>
      <c r="F63" s="357">
        <v>105.31167452382502</v>
      </c>
      <c r="G63" s="357">
        <v>884.11956798549977</v>
      </c>
      <c r="H63" s="357">
        <v>88.8</v>
      </c>
      <c r="I63" s="357">
        <v>7.6390000000000002</v>
      </c>
      <c r="K63" s="631"/>
    </row>
    <row r="64" spans="1:11">
      <c r="A64" s="563" t="s">
        <v>141</v>
      </c>
      <c r="B64" s="357">
        <v>264.0597842658695</v>
      </c>
      <c r="C64" s="357">
        <v>1231.0934782608692</v>
      </c>
      <c r="D64" s="357">
        <v>126.27814366726084</v>
      </c>
      <c r="E64" s="357">
        <v>17.630652173913042</v>
      </c>
      <c r="F64" s="357">
        <v>103.29678763417394</v>
      </c>
      <c r="G64" s="357">
        <v>899.54269463586957</v>
      </c>
      <c r="H64" s="357">
        <v>87.2</v>
      </c>
      <c r="I64" s="357">
        <v>8.5389999999999997</v>
      </c>
      <c r="K64" s="631"/>
    </row>
    <row r="65" spans="1:11">
      <c r="A65" s="563" t="s">
        <v>304</v>
      </c>
      <c r="B65" s="357">
        <v>258.52855227389477</v>
      </c>
      <c r="C65" s="357">
        <v>1266.4105263157892</v>
      </c>
      <c r="D65" s="357">
        <v>119.32105392089474</v>
      </c>
      <c r="E65" s="357">
        <v>18.05</v>
      </c>
      <c r="F65" s="357">
        <v>101.58439858976314</v>
      </c>
      <c r="G65" s="357">
        <v>906.63565449947362</v>
      </c>
      <c r="H65" s="357" t="s">
        <v>566</v>
      </c>
      <c r="I65" s="357">
        <v>8.8379999999999992</v>
      </c>
      <c r="K65" s="631"/>
    </row>
    <row r="66" spans="1:11">
      <c r="A66" s="563" t="s">
        <v>305</v>
      </c>
      <c r="B66" s="357">
        <v>253.94059566924997</v>
      </c>
      <c r="C66" s="357">
        <v>1245.9272727272726</v>
      </c>
      <c r="D66" s="357">
        <v>117.591760139</v>
      </c>
      <c r="E66" s="357">
        <v>16.750681818181814</v>
      </c>
      <c r="F66" s="357">
        <v>97.027531510000017</v>
      </c>
      <c r="G66" s="357">
        <v>917.08130079999978</v>
      </c>
      <c r="H66" s="357" t="s">
        <v>567</v>
      </c>
      <c r="I66" s="357">
        <v>8.1920000000000002</v>
      </c>
      <c r="K66" s="631"/>
    </row>
    <row r="67" spans="1:11">
      <c r="A67" s="563" t="s">
        <v>306</v>
      </c>
      <c r="B67" s="357">
        <v>258.52394038974995</v>
      </c>
      <c r="C67" s="357">
        <v>1259.4199999999998</v>
      </c>
      <c r="D67" s="357">
        <v>116.66189578049999</v>
      </c>
      <c r="E67" s="357">
        <v>16.931136363636366</v>
      </c>
      <c r="F67" s="357">
        <v>96.668781180999986</v>
      </c>
      <c r="G67" s="357">
        <v>893.65944024000009</v>
      </c>
      <c r="H67" s="357" t="s">
        <v>568</v>
      </c>
      <c r="I67" s="357">
        <v>7.22</v>
      </c>
      <c r="K67" s="631"/>
    </row>
    <row r="68" spans="1:11">
      <c r="A68" s="563" t="s">
        <v>307</v>
      </c>
      <c r="B68" s="357">
        <v>271.18451833183326</v>
      </c>
      <c r="C68" s="357">
        <v>1236.2214285714283</v>
      </c>
      <c r="D68" s="357">
        <v>126.13215829683334</v>
      </c>
      <c r="E68" s="357">
        <v>16.150000000000002</v>
      </c>
      <c r="F68" s="357">
        <v>102.80239073316666</v>
      </c>
      <c r="G68" s="357">
        <v>919.56133181000007</v>
      </c>
      <c r="H68" s="357" t="s">
        <v>569</v>
      </c>
      <c r="I68" s="357">
        <v>7.2619999999999996</v>
      </c>
      <c r="K68" s="631"/>
    </row>
    <row r="69" spans="1:11">
      <c r="A69" s="563" t="s">
        <v>146</v>
      </c>
      <c r="B69" s="357">
        <v>293.68456530699996</v>
      </c>
      <c r="C69" s="357">
        <v>1281.1136363636365</v>
      </c>
      <c r="D69" s="357">
        <v>135.10764186325</v>
      </c>
      <c r="E69" s="357">
        <v>16.909772727272728</v>
      </c>
      <c r="F69" s="357">
        <v>106.862238805</v>
      </c>
      <c r="G69" s="357">
        <v>932.61683947249981</v>
      </c>
      <c r="H69" s="357" t="s">
        <v>570</v>
      </c>
      <c r="I69" s="357">
        <v>8.4149999999999991</v>
      </c>
      <c r="K69" s="631"/>
    </row>
    <row r="70" spans="1:11">
      <c r="A70" s="563" t="s">
        <v>156</v>
      </c>
      <c r="B70" s="357">
        <v>298.60849702566662</v>
      </c>
      <c r="C70" s="357">
        <v>1314.9785714285711</v>
      </c>
      <c r="D70" s="357">
        <v>141.18710505349995</v>
      </c>
      <c r="E70" s="357">
        <v>17.444761904761904</v>
      </c>
      <c r="F70" s="357">
        <v>107.831866131</v>
      </c>
      <c r="G70" s="357">
        <v>945.98848727166649</v>
      </c>
      <c r="H70" s="357" t="s">
        <v>571</v>
      </c>
      <c r="I70" s="357">
        <v>8.7010000000000005</v>
      </c>
    </row>
    <row r="71" spans="1:11">
      <c r="A71" s="563" t="s">
        <v>135</v>
      </c>
      <c r="B71" s="357">
        <v>308.32425904874992</v>
      </c>
      <c r="C71" s="357">
        <v>1279.5136363636366</v>
      </c>
      <c r="D71" s="357">
        <v>148.39996008774997</v>
      </c>
      <c r="E71" s="357">
        <v>16.941363636363636</v>
      </c>
      <c r="F71" s="357">
        <v>113.68364951474997</v>
      </c>
      <c r="G71" s="357">
        <v>928.45203680249983</v>
      </c>
      <c r="H71" s="357" t="s">
        <v>572</v>
      </c>
      <c r="I71" s="630" t="s">
        <v>308</v>
      </c>
      <c r="K71" s="631"/>
    </row>
    <row r="72" spans="1:11">
      <c r="A72" s="563" t="s">
        <v>137</v>
      </c>
      <c r="B72" s="357">
        <v>309.95694613033328</v>
      </c>
      <c r="C72" s="357">
        <v>1282.7619047619048</v>
      </c>
      <c r="D72" s="357">
        <v>146.95744798899997</v>
      </c>
      <c r="E72" s="357">
        <v>16.963095238095239</v>
      </c>
      <c r="F72" s="357">
        <v>111.91527744283331</v>
      </c>
      <c r="G72" s="357">
        <v>888.52265391999993</v>
      </c>
      <c r="H72" s="357" t="s">
        <v>609</v>
      </c>
      <c r="I72" s="630" t="s">
        <v>308</v>
      </c>
    </row>
    <row r="73" spans="1:11" ht="47.25" customHeight="1">
      <c r="B73" s="314"/>
      <c r="F73" s="357"/>
      <c r="G73" s="357"/>
      <c r="H73" s="357"/>
      <c r="I73" s="357"/>
    </row>
    <row r="74" spans="1:11" ht="12.75" customHeight="1">
      <c r="A74" s="519" t="s">
        <v>310</v>
      </c>
      <c r="B74" s="519"/>
      <c r="C74" s="519"/>
      <c r="D74" s="519"/>
      <c r="E74" s="519"/>
      <c r="F74" s="519"/>
      <c r="G74" s="519"/>
      <c r="H74" s="519"/>
      <c r="I74" s="519"/>
    </row>
    <row r="78" spans="1:11">
      <c r="C78" s="629"/>
      <c r="D78" s="320"/>
    </row>
    <row r="79" spans="1:11">
      <c r="C79" s="629"/>
      <c r="D79" s="320"/>
    </row>
    <row r="80" spans="1:11">
      <c r="C80" s="629"/>
      <c r="D80" s="320"/>
    </row>
    <row r="81" spans="3:4">
      <c r="C81" s="629"/>
      <c r="D81" s="320"/>
    </row>
    <row r="82" spans="3:4">
      <c r="C82" s="629"/>
      <c r="D82" s="320"/>
    </row>
    <row r="83" spans="3:4">
      <c r="C83" s="629"/>
      <c r="D83" s="320"/>
    </row>
    <row r="84" spans="3:4">
      <c r="C84" s="629"/>
      <c r="D84" s="320"/>
    </row>
    <row r="85" spans="3:4">
      <c r="C85" s="629"/>
      <c r="D85" s="320"/>
    </row>
    <row r="86" spans="3:4">
      <c r="C86" s="629"/>
      <c r="D86" s="320"/>
    </row>
  </sheetData>
  <mergeCells count="2">
    <mergeCell ref="F30:I30"/>
    <mergeCell ref="B30:C3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C108"/>
  <sheetViews>
    <sheetView zoomScaleNormal="100" workbookViewId="0">
      <pane xSplit="3" ySplit="5" topLeftCell="D37" activePane="bottomRight" state="frozen"/>
      <selection activeCell="I36" sqref="I36"/>
      <selection pane="topRight" activeCell="I36" sqref="I36"/>
      <selection pane="bottomLeft" activeCell="I36" sqref="I36"/>
      <selection pane="bottomRight" activeCell="N68" sqref="N68:W68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4" width="11.5703125" style="6" customWidth="1"/>
    <col min="5" max="13" width="7.5703125" style="6" customWidth="1"/>
    <col min="14" max="22" width="7" style="4" customWidth="1"/>
    <col min="23" max="23" width="9.28515625" style="4" customWidth="1"/>
    <col min="24" max="24" width="7" style="4" customWidth="1"/>
    <col min="25" max="25" width="8.140625" style="4" customWidth="1"/>
    <col min="26" max="27" width="8.28515625" style="4" customWidth="1"/>
    <col min="28" max="28" width="8.28515625" style="79" customWidth="1"/>
    <col min="29" max="16384" width="11.5703125" style="4"/>
  </cols>
  <sheetData>
    <row r="1" spans="1:28" ht="15">
      <c r="A1" s="1" t="s">
        <v>124</v>
      </c>
    </row>
    <row r="2" spans="1:28" ht="15">
      <c r="A2" s="8" t="s">
        <v>62</v>
      </c>
    </row>
    <row r="3" spans="1:28" s="36" customFormat="1" ht="6.7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AB3" s="80"/>
    </row>
    <row r="4" spans="1:28" ht="15" customHeight="1">
      <c r="F4" s="653" t="s">
        <v>182</v>
      </c>
      <c r="G4" s="653"/>
      <c r="H4" s="653"/>
      <c r="I4" s="653"/>
      <c r="J4" s="653"/>
      <c r="K4" s="653"/>
      <c r="L4" s="653"/>
      <c r="M4" s="133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653" t="s">
        <v>610</v>
      </c>
      <c r="AA4" s="653"/>
    </row>
    <row r="5" spans="1:28" ht="12.75" thickBot="1">
      <c r="A5" s="86" t="s">
        <v>122</v>
      </c>
      <c r="B5" s="87"/>
      <c r="C5" s="88" t="s">
        <v>123</v>
      </c>
      <c r="D5" s="88">
        <v>2007</v>
      </c>
      <c r="E5" s="88">
        <v>2008</v>
      </c>
      <c r="F5" s="88">
        <v>2009</v>
      </c>
      <c r="G5" s="88">
        <v>2010</v>
      </c>
      <c r="H5" s="88">
        <v>2011</v>
      </c>
      <c r="I5" s="88">
        <v>2012</v>
      </c>
      <c r="J5" s="88">
        <v>2013</v>
      </c>
      <c r="K5" s="88">
        <v>2014</v>
      </c>
      <c r="L5" s="88">
        <v>2015</v>
      </c>
      <c r="M5" s="88">
        <v>2016</v>
      </c>
      <c r="N5" s="88" t="s">
        <v>118</v>
      </c>
      <c r="O5" s="88" t="s">
        <v>119</v>
      </c>
      <c r="P5" s="88" t="s">
        <v>125</v>
      </c>
      <c r="Q5" s="88" t="s">
        <v>128</v>
      </c>
      <c r="R5" s="88" t="s">
        <v>129</v>
      </c>
      <c r="S5" s="88" t="s">
        <v>154</v>
      </c>
      <c r="T5" s="88" t="s">
        <v>155</v>
      </c>
      <c r="U5" s="88" t="s">
        <v>157</v>
      </c>
      <c r="V5" s="88" t="s">
        <v>158</v>
      </c>
      <c r="W5" s="88" t="s">
        <v>159</v>
      </c>
      <c r="X5" s="88" t="s">
        <v>160</v>
      </c>
      <c r="Y5" s="88" t="s">
        <v>161</v>
      </c>
      <c r="Z5" s="88">
        <v>2016</v>
      </c>
      <c r="AA5" s="88">
        <v>2017</v>
      </c>
      <c r="AB5" s="89" t="s">
        <v>120</v>
      </c>
    </row>
    <row r="6" spans="1:28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"/>
      <c r="Z6" s="5"/>
    </row>
    <row r="7" spans="1:28">
      <c r="A7" s="7"/>
      <c r="B7" s="7"/>
      <c r="C7" s="7"/>
      <c r="D7" s="52"/>
      <c r="E7" s="15"/>
      <c r="F7" s="15"/>
      <c r="G7" s="15"/>
      <c r="H7" s="15"/>
      <c r="I7" s="15"/>
      <c r="J7" s="15"/>
      <c r="K7" s="15"/>
      <c r="L7" s="15"/>
      <c r="M7" s="15"/>
      <c r="N7" s="84"/>
      <c r="O7" s="83"/>
      <c r="P7" s="83"/>
      <c r="Q7" s="83"/>
      <c r="R7" s="83"/>
      <c r="S7" s="83"/>
      <c r="T7" s="83"/>
      <c r="U7" s="83"/>
      <c r="V7" s="83"/>
      <c r="W7" s="83"/>
      <c r="X7" s="83"/>
      <c r="Y7" s="85"/>
      <c r="Z7" s="19"/>
      <c r="AA7" s="58"/>
      <c r="AB7" s="106"/>
    </row>
    <row r="8" spans="1:28">
      <c r="A8" s="6" t="s">
        <v>0</v>
      </c>
      <c r="B8" s="6" t="s">
        <v>1</v>
      </c>
      <c r="C8" s="6" t="s">
        <v>2</v>
      </c>
      <c r="D8" s="53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8167.541312653776</v>
      </c>
      <c r="M8" s="14">
        <v>10171.202800494437</v>
      </c>
      <c r="N8" s="97">
        <v>877.512989608834</v>
      </c>
      <c r="O8" s="99">
        <v>1151.4053077613312</v>
      </c>
      <c r="P8" s="99">
        <v>1016.9505004080187</v>
      </c>
      <c r="Q8" s="99">
        <v>932.39109662231965</v>
      </c>
      <c r="R8" s="99">
        <v>1079.2444934411976</v>
      </c>
      <c r="S8" s="99">
        <v>1185.6045844733903</v>
      </c>
      <c r="T8" s="99">
        <v>837.7628599172516</v>
      </c>
      <c r="U8" s="99">
        <v>1183.0864555170706</v>
      </c>
      <c r="V8" s="99">
        <v>1502.5083785989091</v>
      </c>
      <c r="W8" s="99">
        <v>1197.4518803341643</v>
      </c>
      <c r="X8" s="99"/>
      <c r="Y8" s="98"/>
      <c r="Z8" s="105">
        <v>8027.0653082950266</v>
      </c>
      <c r="AA8" s="100">
        <v>10963.918546682486</v>
      </c>
      <c r="AB8" s="107">
        <f>AA8/Z8-1</f>
        <v>0.36586886060993762</v>
      </c>
    </row>
    <row r="9" spans="1:28">
      <c r="A9" s="24"/>
      <c r="B9" s="6" t="s">
        <v>3</v>
      </c>
      <c r="C9" s="6" t="s">
        <v>184</v>
      </c>
      <c r="D9" s="53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1757.1664789999998</v>
      </c>
      <c r="M9" s="14">
        <v>2492.5097820000001</v>
      </c>
      <c r="N9" s="97">
        <v>187.35705999999999</v>
      </c>
      <c r="O9" s="99">
        <v>220.39220299999999</v>
      </c>
      <c r="P9" s="99">
        <v>192.605693</v>
      </c>
      <c r="Q9" s="99">
        <v>198.84464400000002</v>
      </c>
      <c r="R9" s="99">
        <v>224.091903</v>
      </c>
      <c r="S9" s="99">
        <v>244.104097</v>
      </c>
      <c r="T9" s="99">
        <v>170.49120000000002</v>
      </c>
      <c r="U9" s="99">
        <v>225.30031700000001</v>
      </c>
      <c r="V9" s="99">
        <v>266.894338</v>
      </c>
      <c r="W9" s="99">
        <v>204.89388500000001</v>
      </c>
      <c r="X9" s="99"/>
      <c r="Y9" s="98"/>
      <c r="Z9" s="105">
        <v>2023.844705</v>
      </c>
      <c r="AA9" s="100">
        <v>2134.97534</v>
      </c>
      <c r="AB9" s="107">
        <f t="shared" ref="AB9:AB42" si="0">AA9/Z9-1</f>
        <v>5.49106533349355E-2</v>
      </c>
    </row>
    <row r="10" spans="1:28">
      <c r="B10" s="6" t="s">
        <v>4</v>
      </c>
      <c r="C10" s="6" t="s">
        <v>5</v>
      </c>
      <c r="D10" s="53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214.37274702998806</v>
      </c>
      <c r="M10" s="14">
        <v>183.84944775473571</v>
      </c>
      <c r="N10" s="97">
        <v>212.4463293043008</v>
      </c>
      <c r="O10" s="99">
        <v>236.9723861683263</v>
      </c>
      <c r="P10" s="99">
        <v>239.49499127876723</v>
      </c>
      <c r="Q10" s="99">
        <v>212.69141515514843</v>
      </c>
      <c r="R10" s="99">
        <v>218.45370628560474</v>
      </c>
      <c r="S10" s="99">
        <v>220.30813901257477</v>
      </c>
      <c r="T10" s="99">
        <v>222.88707049269644</v>
      </c>
      <c r="U10" s="99">
        <v>238.18829747713477</v>
      </c>
      <c r="V10" s="99">
        <v>255.35436289155612</v>
      </c>
      <c r="W10" s="99">
        <v>265.09089637386199</v>
      </c>
      <c r="X10" s="99"/>
      <c r="Y10" s="98"/>
      <c r="Z10" s="105">
        <v>179.90587757741628</v>
      </c>
      <c r="AA10" s="100">
        <v>232.93710727715779</v>
      </c>
      <c r="AB10" s="107">
        <f t="shared" si="0"/>
        <v>0.29477207978889597</v>
      </c>
    </row>
    <row r="11" spans="1:28">
      <c r="D11" s="53"/>
      <c r="E11" s="14"/>
      <c r="F11" s="14"/>
      <c r="G11" s="14"/>
      <c r="H11" s="14"/>
      <c r="I11" s="14"/>
      <c r="J11" s="14"/>
      <c r="K11" s="14"/>
      <c r="L11" s="14"/>
      <c r="M11" s="14"/>
      <c r="N11" s="97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8"/>
      <c r="Z11" s="101"/>
      <c r="AA11" s="100"/>
      <c r="AB11" s="107"/>
    </row>
    <row r="12" spans="1:28">
      <c r="A12" s="6" t="s">
        <v>6</v>
      </c>
      <c r="B12" s="6" t="s">
        <v>1</v>
      </c>
      <c r="C12" s="6" t="s">
        <v>2</v>
      </c>
      <c r="D12" s="53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6650.5953646963681</v>
      </c>
      <c r="M12" s="14">
        <v>7385.9574342377318</v>
      </c>
      <c r="N12" s="97">
        <v>564.53643808390007</v>
      </c>
      <c r="O12" s="99">
        <v>602.2809352823781</v>
      </c>
      <c r="P12" s="99">
        <v>597.29400202808904</v>
      </c>
      <c r="Q12" s="99">
        <v>638.06696449054459</v>
      </c>
      <c r="R12" s="99">
        <v>602.65854651769291</v>
      </c>
      <c r="S12" s="99">
        <v>726.60493158411327</v>
      </c>
      <c r="T12" s="99">
        <v>616.21544327428819</v>
      </c>
      <c r="U12" s="99">
        <v>814.4552974995255</v>
      </c>
      <c r="V12" s="99">
        <v>785.64348562111093</v>
      </c>
      <c r="W12" s="99">
        <v>659.63376067442562</v>
      </c>
      <c r="X12" s="99"/>
      <c r="Y12" s="98"/>
      <c r="Z12" s="105">
        <v>6138.0935432834158</v>
      </c>
      <c r="AA12" s="100">
        <v>6607.3898050560692</v>
      </c>
      <c r="AB12" s="107">
        <f t="shared" si="0"/>
        <v>7.6456355456846925E-2</v>
      </c>
    </row>
    <row r="13" spans="1:28">
      <c r="A13" s="24"/>
      <c r="B13" s="6" t="s">
        <v>3</v>
      </c>
      <c r="C13" s="6" t="s">
        <v>7</v>
      </c>
      <c r="D13" s="53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5743.7721409999986</v>
      </c>
      <c r="M13" s="14">
        <v>5915.3714909999999</v>
      </c>
      <c r="N13" s="97">
        <v>473.95659699999999</v>
      </c>
      <c r="O13" s="99">
        <v>487.93787200000003</v>
      </c>
      <c r="P13" s="99">
        <v>485.17361399999999</v>
      </c>
      <c r="Q13" s="99">
        <v>503.83890400000001</v>
      </c>
      <c r="R13" s="99">
        <v>483.70285100000001</v>
      </c>
      <c r="S13" s="99">
        <v>576.93613700000003</v>
      </c>
      <c r="T13" s="99">
        <v>498.46712200000002</v>
      </c>
      <c r="U13" s="99">
        <v>635.74007800000004</v>
      </c>
      <c r="V13" s="99">
        <v>597.45725500000003</v>
      </c>
      <c r="W13" s="99">
        <v>515.53475900000001</v>
      </c>
      <c r="X13" s="99"/>
      <c r="Y13" s="98"/>
      <c r="Z13" s="105">
        <v>4865.8083360000001</v>
      </c>
      <c r="AA13" s="100">
        <v>5258.7451890000011</v>
      </c>
      <c r="AB13" s="107">
        <f t="shared" si="0"/>
        <v>8.0754691896273822E-2</v>
      </c>
    </row>
    <row r="14" spans="1:28">
      <c r="B14" s="6" t="s">
        <v>4</v>
      </c>
      <c r="C14" s="6" t="s">
        <v>8</v>
      </c>
      <c r="D14" s="53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1160.0925755833334</v>
      </c>
      <c r="M14" s="14">
        <v>1248.0703306666667</v>
      </c>
      <c r="N14" s="97">
        <v>1191.1142110000001</v>
      </c>
      <c r="O14" s="99">
        <v>1234.3393900000001</v>
      </c>
      <c r="P14" s="99">
        <v>1231.0933339999999</v>
      </c>
      <c r="Q14" s="99">
        <v>1266.4106710000001</v>
      </c>
      <c r="R14" s="99">
        <v>1245.927216</v>
      </c>
      <c r="S14" s="99">
        <v>1259.420038</v>
      </c>
      <c r="T14" s="99">
        <v>1236.220838</v>
      </c>
      <c r="U14" s="99">
        <v>1281.1136590000001</v>
      </c>
      <c r="V14" s="99">
        <v>1314.978568</v>
      </c>
      <c r="W14" s="99">
        <v>1279.513649</v>
      </c>
      <c r="X14" s="99"/>
      <c r="Y14" s="98"/>
      <c r="Z14" s="105">
        <v>1261.4745833431891</v>
      </c>
      <c r="AA14" s="100">
        <v>1256.4574946276348</v>
      </c>
      <c r="AB14" s="107">
        <f t="shared" si="0"/>
        <v>-3.9771619514187284E-3</v>
      </c>
    </row>
    <row r="15" spans="1:28">
      <c r="D15" s="53"/>
      <c r="E15" s="14"/>
      <c r="F15" s="14"/>
      <c r="G15" s="14"/>
      <c r="H15" s="14"/>
      <c r="I15" s="14"/>
      <c r="J15" s="14"/>
      <c r="K15" s="14"/>
      <c r="L15" s="14"/>
      <c r="M15" s="14"/>
      <c r="N15" s="97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8"/>
      <c r="Z15" s="101"/>
      <c r="AA15" s="100"/>
      <c r="AB15" s="107"/>
    </row>
    <row r="16" spans="1:28">
      <c r="A16" s="6" t="s">
        <v>9</v>
      </c>
      <c r="B16" s="6" t="s">
        <v>1</v>
      </c>
      <c r="C16" s="6" t="s">
        <v>2</v>
      </c>
      <c r="D16" s="53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1507.6585311955087</v>
      </c>
      <c r="M16" s="14">
        <v>1465.4520841719275</v>
      </c>
      <c r="N16" s="97">
        <v>146.65418780015941</v>
      </c>
      <c r="O16" s="99">
        <v>192.93146834337486</v>
      </c>
      <c r="P16" s="99">
        <v>175.07233319807827</v>
      </c>
      <c r="Q16" s="99">
        <v>122.6139612722109</v>
      </c>
      <c r="R16" s="99">
        <v>228.85546537778995</v>
      </c>
      <c r="S16" s="99">
        <v>188.24303836137605</v>
      </c>
      <c r="T16" s="99">
        <v>154.76742697780972</v>
      </c>
      <c r="U16" s="99">
        <v>156.00303309331207</v>
      </c>
      <c r="V16" s="99">
        <v>233.75724267104113</v>
      </c>
      <c r="W16" s="99">
        <v>233.18725960368363</v>
      </c>
      <c r="X16" s="99"/>
      <c r="Y16" s="98"/>
      <c r="Z16" s="105">
        <v>1122.5013962312571</v>
      </c>
      <c r="AA16" s="100">
        <v>1832.0854166988361</v>
      </c>
      <c r="AB16" s="107">
        <f t="shared" si="0"/>
        <v>0.63214533438441345</v>
      </c>
    </row>
    <row r="17" spans="1:28">
      <c r="A17" s="24"/>
      <c r="B17" s="6" t="s">
        <v>3</v>
      </c>
      <c r="C17" s="6" t="s">
        <v>183</v>
      </c>
      <c r="D17" s="53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1217.4060959999999</v>
      </c>
      <c r="M17" s="14">
        <v>1113.5873849999998</v>
      </c>
      <c r="N17" s="97">
        <v>94.812437000000003</v>
      </c>
      <c r="O17" s="99">
        <v>110.88611800000001</v>
      </c>
      <c r="P17" s="99">
        <v>97.585436000000001</v>
      </c>
      <c r="Q17" s="99">
        <v>71.078895000000003</v>
      </c>
      <c r="R17" s="99">
        <v>125.731363</v>
      </c>
      <c r="S17" s="99">
        <v>106.254958</v>
      </c>
      <c r="T17" s="99">
        <v>84.956900000000005</v>
      </c>
      <c r="U17" s="99">
        <v>83.938490999999999</v>
      </c>
      <c r="V17" s="99">
        <v>109.25457400000001</v>
      </c>
      <c r="W17" s="99">
        <v>110.187513</v>
      </c>
      <c r="X17" s="99"/>
      <c r="Y17" s="98"/>
      <c r="Z17" s="105">
        <v>894.04865899999993</v>
      </c>
      <c r="AA17" s="100">
        <v>994.68668500000001</v>
      </c>
      <c r="AB17" s="107">
        <f t="shared" si="0"/>
        <v>0.11256437218144755</v>
      </c>
    </row>
    <row r="18" spans="1:28">
      <c r="B18" s="6" t="s">
        <v>4</v>
      </c>
      <c r="C18" s="6" t="s">
        <v>10</v>
      </c>
      <c r="D18" s="53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56.765011819246155</v>
      </c>
      <c r="M18" s="14">
        <v>59.128020079001935</v>
      </c>
      <c r="N18" s="97">
        <v>70.160859397274422</v>
      </c>
      <c r="O18" s="99">
        <v>78.920827558821529</v>
      </c>
      <c r="P18" s="99">
        <v>81.376358800862448</v>
      </c>
      <c r="Q18" s="99">
        <v>78.24651366421827</v>
      </c>
      <c r="R18" s="99">
        <v>82.562608446521565</v>
      </c>
      <c r="S18" s="99">
        <v>80.359173363314937</v>
      </c>
      <c r="T18" s="99">
        <v>82.631692071705359</v>
      </c>
      <c r="U18" s="99">
        <v>84.301950946418444</v>
      </c>
      <c r="V18" s="99">
        <v>97.049027629564222</v>
      </c>
      <c r="W18" s="99">
        <v>95.992693598085026</v>
      </c>
      <c r="X18" s="99"/>
      <c r="Y18" s="98"/>
      <c r="Z18" s="105">
        <v>56.949704417021557</v>
      </c>
      <c r="AA18" s="100">
        <v>83.545902316251741</v>
      </c>
      <c r="AB18" s="107">
        <f t="shared" si="0"/>
        <v>0.46701204460125201</v>
      </c>
    </row>
    <row r="19" spans="1:28">
      <c r="D19" s="53"/>
      <c r="E19" s="14"/>
      <c r="F19" s="14"/>
      <c r="G19" s="14"/>
      <c r="H19" s="14"/>
      <c r="I19" s="14"/>
      <c r="J19" s="14"/>
      <c r="K19" s="14"/>
      <c r="L19" s="14"/>
      <c r="M19" s="16"/>
      <c r="N19" s="97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8"/>
      <c r="Z19" s="101"/>
      <c r="AA19" s="100"/>
      <c r="AB19" s="107"/>
    </row>
    <row r="20" spans="1:28">
      <c r="A20" s="6" t="s">
        <v>11</v>
      </c>
      <c r="B20" s="6" t="s">
        <v>1</v>
      </c>
      <c r="C20" s="6" t="s">
        <v>2</v>
      </c>
      <c r="D20" s="53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6">
        <v>120.45621156886003</v>
      </c>
      <c r="N20" s="93">
        <v>7.5365141339719992</v>
      </c>
      <c r="O20" s="95">
        <v>9.0493834877759998</v>
      </c>
      <c r="P20" s="95">
        <v>10.008598209219</v>
      </c>
      <c r="Q20" s="95">
        <v>9.1513478096400007</v>
      </c>
      <c r="R20" s="95">
        <v>9.6489415464779995</v>
      </c>
      <c r="S20" s="95">
        <v>10.68768956295</v>
      </c>
      <c r="T20" s="95">
        <v>9.7940026013520001</v>
      </c>
      <c r="U20" s="95">
        <v>10.427459544003</v>
      </c>
      <c r="V20" s="95">
        <v>8.5680925189300012</v>
      </c>
      <c r="W20" s="95">
        <v>11.895936145204999</v>
      </c>
      <c r="X20" s="95"/>
      <c r="Y20" s="94"/>
      <c r="Z20" s="105">
        <v>99.753636142671013</v>
      </c>
      <c r="AA20" s="100">
        <v>96.767965559524995</v>
      </c>
      <c r="AB20" s="107">
        <f t="shared" si="0"/>
        <v>-2.993044362689512E-2</v>
      </c>
    </row>
    <row r="21" spans="1:28">
      <c r="A21" s="24"/>
      <c r="B21" s="6" t="s">
        <v>3</v>
      </c>
      <c r="C21" s="6" t="s">
        <v>12</v>
      </c>
      <c r="D21" s="53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6">
        <v>7.1565099999999982</v>
      </c>
      <c r="N21" s="95">
        <v>0.44813199999999997</v>
      </c>
      <c r="O21" s="95">
        <v>0.52719899999999997</v>
      </c>
      <c r="P21" s="95">
        <v>0.56929700000000005</v>
      </c>
      <c r="Q21" s="95">
        <v>0.51117999999999997</v>
      </c>
      <c r="R21" s="95">
        <v>0.56509799999999999</v>
      </c>
      <c r="S21" s="95">
        <v>0.62961</v>
      </c>
      <c r="T21" s="95">
        <v>0.601908</v>
      </c>
      <c r="U21" s="95">
        <v>0.63643700000000003</v>
      </c>
      <c r="V21" s="95">
        <v>0.496699</v>
      </c>
      <c r="W21" s="95">
        <v>0.69166300000000003</v>
      </c>
      <c r="X21" s="95"/>
      <c r="Y21" s="94"/>
      <c r="Z21" s="104">
        <v>5.9477979999999988</v>
      </c>
      <c r="AA21" s="96">
        <v>5.6772229999999997</v>
      </c>
      <c r="AB21" s="107">
        <f t="shared" si="0"/>
        <v>-4.5491625640278865E-2</v>
      </c>
    </row>
    <row r="22" spans="1:28">
      <c r="B22" s="6" t="s">
        <v>4</v>
      </c>
      <c r="C22" s="6" t="s">
        <v>13</v>
      </c>
      <c r="D22" s="53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6">
        <v>16.8748945</v>
      </c>
      <c r="N22" s="95">
        <v>16.817620999999999</v>
      </c>
      <c r="O22" s="95">
        <v>17.165023999999999</v>
      </c>
      <c r="P22" s="95">
        <v>17.580627</v>
      </c>
      <c r="Q22" s="95">
        <v>17.902398000000002</v>
      </c>
      <c r="R22" s="95">
        <v>17.074811</v>
      </c>
      <c r="S22" s="95">
        <v>16.975095</v>
      </c>
      <c r="T22" s="95">
        <v>16.271594</v>
      </c>
      <c r="U22" s="95">
        <v>16.384118999999998</v>
      </c>
      <c r="V22" s="95">
        <v>17.250070000000001</v>
      </c>
      <c r="W22" s="95">
        <v>17.199034999999999</v>
      </c>
      <c r="X22" s="95"/>
      <c r="Y22" s="94"/>
      <c r="Z22" s="104">
        <v>16.771523871972626</v>
      </c>
      <c r="AA22" s="96">
        <v>17.044947073511999</v>
      </c>
      <c r="AB22" s="107">
        <f t="shared" si="0"/>
        <v>1.6302823978702197E-2</v>
      </c>
    </row>
    <row r="23" spans="1:28">
      <c r="D23" s="53"/>
      <c r="E23" s="14"/>
      <c r="F23" s="14"/>
      <c r="G23" s="14"/>
      <c r="H23" s="14"/>
      <c r="I23" s="14"/>
      <c r="J23" s="14"/>
      <c r="K23" s="14"/>
      <c r="L23" s="14"/>
      <c r="M23" s="16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8"/>
      <c r="Z23" s="101"/>
      <c r="AA23" s="100"/>
      <c r="AB23" s="107"/>
    </row>
    <row r="24" spans="1:28">
      <c r="A24" s="6" t="s">
        <v>14</v>
      </c>
      <c r="B24" s="6" t="s">
        <v>1</v>
      </c>
      <c r="C24" s="6" t="s">
        <v>2</v>
      </c>
      <c r="D24" s="53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1548.2696011111268</v>
      </c>
      <c r="M24" s="16">
        <v>1657.8745242177492</v>
      </c>
      <c r="N24" s="99">
        <v>99.876782463540735</v>
      </c>
      <c r="O24" s="99">
        <v>156.49080269787902</v>
      </c>
      <c r="P24" s="99">
        <v>79.031079869824495</v>
      </c>
      <c r="Q24" s="99">
        <v>114.85748576072299</v>
      </c>
      <c r="R24" s="99">
        <v>138.56335723600827</v>
      </c>
      <c r="S24" s="99">
        <v>149.14662393114895</v>
      </c>
      <c r="T24" s="99">
        <v>134.12656817695412</v>
      </c>
      <c r="U24" s="99">
        <v>161.37938162987336</v>
      </c>
      <c r="V24" s="99">
        <v>184.89987877441951</v>
      </c>
      <c r="W24" s="99">
        <v>162.85192979978146</v>
      </c>
      <c r="X24" s="99"/>
      <c r="Y24" s="98"/>
      <c r="Z24" s="105">
        <v>1299.367121768983</v>
      </c>
      <c r="AA24" s="100">
        <v>1381.2238903401528</v>
      </c>
      <c r="AB24" s="107">
        <f t="shared" si="0"/>
        <v>6.2997414048562739E-2</v>
      </c>
    </row>
    <row r="25" spans="1:28">
      <c r="A25" s="24"/>
      <c r="B25" s="6" t="s">
        <v>3</v>
      </c>
      <c r="C25" s="6" t="s">
        <v>183</v>
      </c>
      <c r="D25" s="53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938.35960200000011</v>
      </c>
      <c r="M25" s="16">
        <v>942.30815900000005</v>
      </c>
      <c r="N25" s="95">
        <v>52.202260000000003</v>
      </c>
      <c r="O25" s="95">
        <v>78.205518999999995</v>
      </c>
      <c r="P25" s="95">
        <v>40.207402000000002</v>
      </c>
      <c r="Q25" s="95">
        <v>58.482149999999997</v>
      </c>
      <c r="R25" s="95">
        <v>74.795205999999993</v>
      </c>
      <c r="S25" s="95">
        <v>80.362859</v>
      </c>
      <c r="T25" s="95">
        <v>69.146569999999997</v>
      </c>
      <c r="U25" s="95">
        <v>79.655963999999997</v>
      </c>
      <c r="V25" s="95">
        <v>89.353569000000007</v>
      </c>
      <c r="W25" s="95">
        <v>77.344985999999992</v>
      </c>
      <c r="X25" s="95"/>
      <c r="Y25" s="94"/>
      <c r="Z25" s="105">
        <v>752.81950400000005</v>
      </c>
      <c r="AA25" s="100">
        <v>699.756485</v>
      </c>
      <c r="AB25" s="107">
        <f t="shared" si="0"/>
        <v>-7.0485712336167183E-2</v>
      </c>
    </row>
    <row r="26" spans="1:28">
      <c r="B26" s="6" t="s">
        <v>4</v>
      </c>
      <c r="C26" s="6" t="s">
        <v>10</v>
      </c>
      <c r="D26" s="53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75.175268696750138</v>
      </c>
      <c r="M26" s="16">
        <v>78.994287518804057</v>
      </c>
      <c r="N26" s="95">
        <v>86.784262722747798</v>
      </c>
      <c r="O26" s="95">
        <v>90.764737561467172</v>
      </c>
      <c r="P26" s="95">
        <v>89.157451212125039</v>
      </c>
      <c r="Q26" s="95">
        <v>89.084411531463189</v>
      </c>
      <c r="R26" s="95">
        <v>84.031163178877591</v>
      </c>
      <c r="S26" s="95">
        <v>84.182881829065551</v>
      </c>
      <c r="T26" s="95">
        <v>87.985257893994174</v>
      </c>
      <c r="U26" s="95">
        <v>91.89576336384394</v>
      </c>
      <c r="V26" s="95">
        <v>93.862142457904099</v>
      </c>
      <c r="W26" s="95">
        <v>95.505082639689803</v>
      </c>
      <c r="X26" s="95"/>
      <c r="Y26" s="94"/>
      <c r="Z26" s="104">
        <v>78.290082699992269</v>
      </c>
      <c r="AA26" s="96">
        <v>89.532949154449071</v>
      </c>
      <c r="AB26" s="107">
        <f t="shared" si="0"/>
        <v>0.14360524432627675</v>
      </c>
    </row>
    <row r="27" spans="1:28">
      <c r="D27" s="53"/>
      <c r="E27" s="14"/>
      <c r="F27" s="14"/>
      <c r="G27" s="14"/>
      <c r="H27" s="14"/>
      <c r="I27" s="14"/>
      <c r="J27" s="14"/>
      <c r="K27" s="14"/>
      <c r="L27" s="14"/>
      <c r="M27" s="16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8"/>
      <c r="Z27" s="101"/>
      <c r="AA27" s="100"/>
      <c r="AB27" s="107"/>
    </row>
    <row r="28" spans="1:28">
      <c r="A28" s="6" t="s">
        <v>16</v>
      </c>
      <c r="B28" s="6" t="s">
        <v>1</v>
      </c>
      <c r="C28" s="6" t="s">
        <v>2</v>
      </c>
      <c r="D28" s="53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6">
        <v>343.76033679517201</v>
      </c>
      <c r="N28" s="95">
        <v>66.769689257564991</v>
      </c>
      <c r="O28" s="95">
        <v>32.514615547974003</v>
      </c>
      <c r="P28" s="95">
        <v>54.889995852147003</v>
      </c>
      <c r="Q28" s="95">
        <v>56.789979484089002</v>
      </c>
      <c r="R28" s="95">
        <v>43.271902595007006</v>
      </c>
      <c r="S28" s="95">
        <v>27.805291660605995</v>
      </c>
      <c r="T28" s="95">
        <v>30.815104144060001</v>
      </c>
      <c r="U28" s="95">
        <v>37.25317312064</v>
      </c>
      <c r="V28" s="95">
        <v>35.787291991740005</v>
      </c>
      <c r="W28" s="95">
        <v>4.6258868191079996</v>
      </c>
      <c r="X28" s="95"/>
      <c r="Y28" s="94"/>
      <c r="Z28" s="104">
        <v>272.10032823869795</v>
      </c>
      <c r="AA28" s="96">
        <v>390.52293047293597</v>
      </c>
      <c r="AB28" s="107">
        <f t="shared" si="0"/>
        <v>0.43521668276104641</v>
      </c>
    </row>
    <row r="29" spans="1:28">
      <c r="A29" s="24"/>
      <c r="B29" s="6" t="s">
        <v>3</v>
      </c>
      <c r="C29" s="6" t="s">
        <v>183</v>
      </c>
      <c r="D29" s="53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6">
        <v>11.050374</v>
      </c>
      <c r="N29" s="95">
        <v>1.3887149999999999</v>
      </c>
      <c r="O29" s="95">
        <v>0.74816900000000008</v>
      </c>
      <c r="P29" s="95">
        <v>1.2708390000000001</v>
      </c>
      <c r="Q29" s="95">
        <v>1.45044</v>
      </c>
      <c r="R29" s="95">
        <v>1.2173690000000001</v>
      </c>
      <c r="S29" s="95">
        <v>1.0566420000000001</v>
      </c>
      <c r="T29" s="95">
        <v>0.78912099999999996</v>
      </c>
      <c r="U29" s="95">
        <v>0.82909299999999997</v>
      </c>
      <c r="V29" s="95">
        <v>1.0213650000000001</v>
      </c>
      <c r="W29" s="95">
        <v>0.12067900000000001</v>
      </c>
      <c r="X29" s="95"/>
      <c r="Y29" s="94"/>
      <c r="Z29" s="104">
        <v>9.4060629999999996</v>
      </c>
      <c r="AA29" s="96">
        <v>9.8924320000000012</v>
      </c>
      <c r="AB29" s="107">
        <f t="shared" si="0"/>
        <v>5.1708031298536072E-2</v>
      </c>
    </row>
    <row r="30" spans="1:28">
      <c r="B30" s="6" t="s">
        <v>4</v>
      </c>
      <c r="C30" s="6" t="s">
        <v>17</v>
      </c>
      <c r="D30" s="53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6">
        <v>31.903054940659274</v>
      </c>
      <c r="N30" s="95">
        <v>48.080195905974222</v>
      </c>
      <c r="O30" s="95">
        <v>43.458918436842474</v>
      </c>
      <c r="P30" s="95">
        <v>43.191935290109136</v>
      </c>
      <c r="Q30" s="95">
        <v>39.153621993387524</v>
      </c>
      <c r="R30" s="95">
        <v>35.545428374639897</v>
      </c>
      <c r="S30" s="95">
        <v>26.314770433700339</v>
      </c>
      <c r="T30" s="95">
        <v>39.049910145668413</v>
      </c>
      <c r="U30" s="95">
        <v>44.932441982552021</v>
      </c>
      <c r="V30" s="95">
        <v>35.038690371943432</v>
      </c>
      <c r="W30" s="95">
        <v>38.33216068336661</v>
      </c>
      <c r="X30" s="95"/>
      <c r="Y30" s="94"/>
      <c r="Z30" s="104">
        <v>28.928184750484657</v>
      </c>
      <c r="AA30" s="96">
        <v>39.476938580213229</v>
      </c>
      <c r="AB30" s="107">
        <f t="shared" si="0"/>
        <v>0.36465315472488613</v>
      </c>
    </row>
    <row r="31" spans="1:28">
      <c r="D31" s="53"/>
      <c r="E31" s="14"/>
      <c r="F31" s="14"/>
      <c r="G31" s="14"/>
      <c r="H31" s="14"/>
      <c r="I31" s="14"/>
      <c r="J31" s="14"/>
      <c r="K31" s="14"/>
      <c r="L31" s="14"/>
      <c r="M31" s="16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8"/>
      <c r="Z31" s="101"/>
      <c r="AA31" s="100"/>
      <c r="AB31" s="107"/>
    </row>
    <row r="32" spans="1:28">
      <c r="A32" s="6" t="s">
        <v>15</v>
      </c>
      <c r="B32" s="6" t="s">
        <v>1</v>
      </c>
      <c r="C32" s="6" t="s">
        <v>2</v>
      </c>
      <c r="D32" s="53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6">
        <v>344.26226528241506</v>
      </c>
      <c r="N32" s="95">
        <v>27.353139893823393</v>
      </c>
      <c r="O32" s="95">
        <v>27.810328453472</v>
      </c>
      <c r="P32" s="95">
        <v>35.308213501116761</v>
      </c>
      <c r="Q32" s="95">
        <v>34.129454632682446</v>
      </c>
      <c r="R32" s="95">
        <v>34.374069326525401</v>
      </c>
      <c r="S32" s="95">
        <v>27.301988371810577</v>
      </c>
      <c r="T32" s="95">
        <v>31.23221820174378</v>
      </c>
      <c r="U32" s="95">
        <v>34.245846255525201</v>
      </c>
      <c r="V32" s="95">
        <v>31.376335977625772</v>
      </c>
      <c r="W32" s="95">
        <v>33.121515885807604</v>
      </c>
      <c r="X32" s="95"/>
      <c r="Y32" s="94"/>
      <c r="Z32" s="104">
        <v>277.78557047520991</v>
      </c>
      <c r="AA32" s="96">
        <v>316.25311050013295</v>
      </c>
      <c r="AB32" s="107">
        <f>AA32/Z32-1</f>
        <v>0.13847925923263871</v>
      </c>
    </row>
    <row r="33" spans="1:28">
      <c r="A33" s="24"/>
      <c r="B33" s="6" t="s">
        <v>3</v>
      </c>
      <c r="C33" s="6" t="s">
        <v>183</v>
      </c>
      <c r="D33" s="53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6">
        <v>19.371681000000002</v>
      </c>
      <c r="N33" s="95">
        <v>1.31603</v>
      </c>
      <c r="O33" s="95">
        <v>1.4013199999999999</v>
      </c>
      <c r="P33" s="95">
        <v>1.811407</v>
      </c>
      <c r="Q33" s="95">
        <v>1.7588790000000001</v>
      </c>
      <c r="R33" s="95">
        <v>1.723708</v>
      </c>
      <c r="S33" s="95">
        <v>1.3803160000000001</v>
      </c>
      <c r="T33" s="95">
        <v>1.5880810000000001</v>
      </c>
      <c r="U33" s="95">
        <v>1.7392350000000001</v>
      </c>
      <c r="V33" s="95">
        <v>1.5302290000000001</v>
      </c>
      <c r="W33" s="95">
        <v>1.5943069999999999</v>
      </c>
      <c r="X33" s="95"/>
      <c r="Y33" s="94"/>
      <c r="Z33" s="104">
        <v>16.201050000000002</v>
      </c>
      <c r="AA33" s="96">
        <v>15.843512000000002</v>
      </c>
      <c r="AB33" s="107">
        <f>AA33/Z33-1</f>
        <v>-2.2068816527323842E-2</v>
      </c>
    </row>
    <row r="34" spans="1:28">
      <c r="B34" s="6" t="s">
        <v>4</v>
      </c>
      <c r="C34" s="6" t="s">
        <v>10</v>
      </c>
      <c r="D34" s="53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6">
        <v>803.67480775000001</v>
      </c>
      <c r="N34" s="99">
        <v>942.77300300000002</v>
      </c>
      <c r="O34" s="99">
        <v>900.19073400000002</v>
      </c>
      <c r="P34" s="99">
        <v>884.14896499999998</v>
      </c>
      <c r="Q34" s="99">
        <v>880.15492900000004</v>
      </c>
      <c r="R34" s="99">
        <v>904.55086200000005</v>
      </c>
      <c r="S34" s="99">
        <v>897.18394999999998</v>
      </c>
      <c r="T34" s="99">
        <v>892.06380999999999</v>
      </c>
      <c r="U34" s="99">
        <v>893.131438</v>
      </c>
      <c r="V34" s="99">
        <v>930.06122600000003</v>
      </c>
      <c r="W34" s="99">
        <v>942.33211600000004</v>
      </c>
      <c r="X34" s="99"/>
      <c r="Y34" s="98"/>
      <c r="Z34" s="105">
        <v>777.73610515153314</v>
      </c>
      <c r="AA34" s="100">
        <v>905.41792698252243</v>
      </c>
      <c r="AB34" s="107">
        <f>AA34/Z34-1</f>
        <v>0.16417113849447929</v>
      </c>
    </row>
    <row r="35" spans="1:28">
      <c r="D35" s="53"/>
      <c r="E35" s="14"/>
      <c r="F35" s="14"/>
      <c r="G35" s="14"/>
      <c r="H35" s="14"/>
      <c r="I35" s="14"/>
      <c r="J35" s="14"/>
      <c r="K35" s="14"/>
      <c r="L35" s="14"/>
      <c r="M35" s="16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8"/>
      <c r="Z35" s="101"/>
      <c r="AA35" s="100"/>
      <c r="AB35" s="107"/>
    </row>
    <row r="36" spans="1:28">
      <c r="A36" s="6" t="s">
        <v>18</v>
      </c>
      <c r="B36" s="6" t="s">
        <v>1</v>
      </c>
      <c r="C36" s="6" t="s">
        <v>2</v>
      </c>
      <c r="D36" s="53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6">
        <v>272.67154160154439</v>
      </c>
      <c r="N36" s="99">
        <v>19.184964352212127</v>
      </c>
      <c r="O36" s="99">
        <v>23.393300919776348</v>
      </c>
      <c r="P36" s="99">
        <v>27.419922635552243</v>
      </c>
      <c r="Q36" s="99">
        <v>21.769065244547917</v>
      </c>
      <c r="R36" s="99">
        <v>29.520713922088724</v>
      </c>
      <c r="S36" s="99">
        <v>26.851422099237009</v>
      </c>
      <c r="T36" s="99">
        <v>30.096915452122811</v>
      </c>
      <c r="U36" s="99">
        <v>29.256239137801682</v>
      </c>
      <c r="V36" s="99">
        <v>37.270560601099305</v>
      </c>
      <c r="W36" s="99">
        <v>39.25270498440748</v>
      </c>
      <c r="X36" s="99"/>
      <c r="Y36" s="98"/>
      <c r="Z36" s="105">
        <v>223.98121931471874</v>
      </c>
      <c r="AA36" s="100">
        <v>284.01580934884561</v>
      </c>
      <c r="AB36" s="107">
        <f t="shared" si="0"/>
        <v>0.26803403525440905</v>
      </c>
    </row>
    <row r="37" spans="1:28">
      <c r="A37" s="24"/>
      <c r="B37" s="6" t="s">
        <v>3</v>
      </c>
      <c r="C37" s="6" t="s">
        <v>183</v>
      </c>
      <c r="D37" s="53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6">
        <v>24.406133279999999</v>
      </c>
      <c r="N37" s="95">
        <v>1.5830079720000001</v>
      </c>
      <c r="O37" s="95">
        <v>1.743105474</v>
      </c>
      <c r="P37" s="95">
        <v>1.9565257700000001</v>
      </c>
      <c r="Q37" s="95">
        <v>1.3996478880000001</v>
      </c>
      <c r="R37" s="95">
        <v>1.8504337840000002</v>
      </c>
      <c r="S37" s="95">
        <v>1.7792370160000002</v>
      </c>
      <c r="T37" s="95">
        <v>2.380517652</v>
      </c>
      <c r="U37" s="95">
        <v>2.226119722</v>
      </c>
      <c r="V37" s="95">
        <v>2.39237302</v>
      </c>
      <c r="W37" s="95">
        <v>2.5146130759999998</v>
      </c>
      <c r="X37" s="95"/>
      <c r="Y37" s="94"/>
      <c r="Z37" s="104">
        <v>20.247055954</v>
      </c>
      <c r="AA37" s="96">
        <v>19.825581373999999</v>
      </c>
      <c r="AB37" s="107">
        <f t="shared" si="0"/>
        <v>-2.08165859252607E-2</v>
      </c>
    </row>
    <row r="38" spans="1:28">
      <c r="B38" s="6" t="s">
        <v>4</v>
      </c>
      <c r="C38" s="6" t="s">
        <v>10</v>
      </c>
      <c r="D38" s="53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6">
        <v>498.64874280051794</v>
      </c>
      <c r="N38" s="99">
        <v>549.72265476913287</v>
      </c>
      <c r="O38" s="99">
        <v>608.742440695504</v>
      </c>
      <c r="P38" s="99">
        <v>635.69148355642596</v>
      </c>
      <c r="Q38" s="99">
        <v>705.48328487594006</v>
      </c>
      <c r="R38" s="99">
        <v>723.63413961600145</v>
      </c>
      <c r="S38" s="99">
        <v>684.54062490476474</v>
      </c>
      <c r="T38" s="99">
        <v>573.47741984389233</v>
      </c>
      <c r="U38" s="99">
        <v>596.12278336403961</v>
      </c>
      <c r="V38" s="99">
        <v>706.64740711217587</v>
      </c>
      <c r="W38" s="99">
        <v>708.05038169570878</v>
      </c>
      <c r="X38" s="99"/>
      <c r="Y38" s="98"/>
      <c r="Z38" s="105">
        <v>501.78244350819682</v>
      </c>
      <c r="AA38" s="100">
        <v>649.80391570741051</v>
      </c>
      <c r="AB38" s="107">
        <f t="shared" si="0"/>
        <v>0.29499133362324526</v>
      </c>
    </row>
    <row r="39" spans="1:28">
      <c r="D39" s="53"/>
      <c r="E39" s="14"/>
      <c r="F39" s="14"/>
      <c r="G39" s="14"/>
      <c r="H39" s="14"/>
      <c r="I39" s="14"/>
      <c r="J39" s="14"/>
      <c r="K39" s="14"/>
      <c r="L39" s="14"/>
      <c r="M39" s="16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8"/>
      <c r="Z39" s="101"/>
      <c r="AA39" s="100"/>
      <c r="AB39" s="107"/>
    </row>
    <row r="40" spans="1:28">
      <c r="A40" s="6" t="s">
        <v>21</v>
      </c>
      <c r="B40" s="6" t="s">
        <v>1</v>
      </c>
      <c r="C40" s="6" t="s">
        <v>2</v>
      </c>
      <c r="D40" s="53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6">
        <v>14.999100398455615</v>
      </c>
      <c r="N40" s="95">
        <v>3.6573926477878729</v>
      </c>
      <c r="O40" s="95">
        <v>3.4352120802236534</v>
      </c>
      <c r="P40" s="95">
        <v>2.2047323644477572</v>
      </c>
      <c r="Q40" s="95">
        <v>0.46773675545208349</v>
      </c>
      <c r="R40" s="95">
        <v>1.827466077911275</v>
      </c>
      <c r="S40" s="95">
        <v>4.2425329007629919</v>
      </c>
      <c r="T40" s="95">
        <v>3.3136715478771883</v>
      </c>
      <c r="U40" s="95">
        <v>5.3001198621983185</v>
      </c>
      <c r="V40" s="95">
        <v>3.6709193989006934</v>
      </c>
      <c r="W40" s="95">
        <v>2.0298040155925179</v>
      </c>
      <c r="X40" s="95"/>
      <c r="Y40" s="94"/>
      <c r="Z40" s="104">
        <v>11.161676685281238</v>
      </c>
      <c r="AA40" s="100">
        <v>30.149587651154352</v>
      </c>
      <c r="AB40" s="107">
        <f t="shared" si="0"/>
        <v>1.701170128938803</v>
      </c>
    </row>
    <row r="41" spans="1:28">
      <c r="D41" s="131"/>
      <c r="E41" s="132"/>
      <c r="F41" s="132"/>
      <c r="G41" s="17"/>
      <c r="H41" s="17"/>
      <c r="I41" s="17"/>
      <c r="J41" s="17"/>
      <c r="K41" s="17"/>
      <c r="L41" s="17"/>
      <c r="M41" s="18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8"/>
      <c r="Z41" s="101"/>
      <c r="AA41" s="100"/>
      <c r="AB41" s="106"/>
    </row>
    <row r="42" spans="1:28" ht="12.75" thickBot="1">
      <c r="A42" s="9" t="s">
        <v>19</v>
      </c>
      <c r="B42" s="9"/>
      <c r="C42" s="9"/>
      <c r="D42" s="54">
        <f t="shared" ref="D42" si="1">SUM(D8,D12,D16,D20,D24,D32,D28,D36,D40)</f>
        <v>17439.352246936651</v>
      </c>
      <c r="E42" s="54">
        <f t="shared" ref="E42" si="2">SUM(E8,E12,E16,E20,E24,E32,E28,E36,E40)</f>
        <v>18100.9679482994</v>
      </c>
      <c r="F42" s="54">
        <f t="shared" ref="F42:L42" si="3">SUM(F8,F12,F16,F20,F24,F32,F28,F36,F40)</f>
        <v>16481.813528277929</v>
      </c>
      <c r="G42" s="55">
        <f t="shared" si="3"/>
        <v>21902.831565768924</v>
      </c>
      <c r="H42" s="55">
        <f t="shared" si="3"/>
        <v>27525.674834212732</v>
      </c>
      <c r="I42" s="55">
        <f t="shared" si="3"/>
        <v>27466.673086776646</v>
      </c>
      <c r="J42" s="55">
        <f t="shared" si="3"/>
        <v>23789.445416193052</v>
      </c>
      <c r="K42" s="55">
        <f t="shared" si="3"/>
        <v>20545.413928408008</v>
      </c>
      <c r="L42" s="55">
        <f t="shared" si="3"/>
        <v>18950.140019839251</v>
      </c>
      <c r="M42" s="56">
        <f t="shared" ref="M42" si="4">SUM(M8,M12,M16,M20,M24,M32,M28,M36,M40)</f>
        <v>21776.636298768288</v>
      </c>
      <c r="N42" s="102">
        <f>N40+N36+N28+N32+N24+N20+N16+N12+N8</f>
        <v>1813.0820982417945</v>
      </c>
      <c r="O42" s="102">
        <f>O40+O36+O28+O32+O24+O20+O16+O12+O8</f>
        <v>2199.3113545741853</v>
      </c>
      <c r="P42" s="102">
        <f t="shared" ref="P42:AA42" si="5">SUM(P8,P12,P16,P20,P24,P32,P28,P36,P40)</f>
        <v>1998.1793780664932</v>
      </c>
      <c r="Q42" s="102">
        <f t="shared" si="5"/>
        <v>1930.2370920722092</v>
      </c>
      <c r="R42" s="102">
        <f t="shared" si="5"/>
        <v>2167.9649560406988</v>
      </c>
      <c r="S42" s="102">
        <f t="shared" si="5"/>
        <v>2346.488102945395</v>
      </c>
      <c r="T42" s="102">
        <f t="shared" si="5"/>
        <v>1848.1242102934596</v>
      </c>
      <c r="U42" s="102">
        <f t="shared" si="5"/>
        <v>2431.4070056599494</v>
      </c>
      <c r="V42" s="102">
        <f t="shared" si="5"/>
        <v>2823.4821861537766</v>
      </c>
      <c r="W42" s="102">
        <f t="shared" si="5"/>
        <v>2344.0506782621756</v>
      </c>
      <c r="X42" s="102">
        <f t="shared" si="5"/>
        <v>0</v>
      </c>
      <c r="Y42" s="102">
        <f t="shared" si="5"/>
        <v>0</v>
      </c>
      <c r="Z42" s="102">
        <f t="shared" si="5"/>
        <v>17471.809800435265</v>
      </c>
      <c r="AA42" s="102">
        <f t="shared" si="5"/>
        <v>21902.327062310134</v>
      </c>
      <c r="AB42" s="108">
        <f t="shared" si="0"/>
        <v>0.25358090046083803</v>
      </c>
    </row>
    <row r="45" spans="1:28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81"/>
    </row>
    <row r="46" spans="1:28" s="27" customFormat="1">
      <c r="A46" s="25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B46" s="82"/>
    </row>
    <row r="50" spans="1:29">
      <c r="A50" s="109" t="str">
        <f t="shared" ref="A50:Z50" si="6">A8</f>
        <v>Cobre</v>
      </c>
      <c r="B50" s="109" t="str">
        <f t="shared" si="6"/>
        <v>Valor</v>
      </c>
      <c r="C50" s="109" t="str">
        <f t="shared" si="6"/>
        <v>(US$MM)</v>
      </c>
      <c r="D50" s="110">
        <f t="shared" ref="D50:E50" si="7">D8</f>
        <v>7219.0687201917526</v>
      </c>
      <c r="E50" s="110">
        <f t="shared" si="7"/>
        <v>7276.9520400628562</v>
      </c>
      <c r="F50" s="110">
        <f t="shared" si="6"/>
        <v>5935.4024202705696</v>
      </c>
      <c r="G50" s="110">
        <f t="shared" si="6"/>
        <v>8879.1470329311687</v>
      </c>
      <c r="H50" s="110">
        <f t="shared" si="6"/>
        <v>10721.031282565797</v>
      </c>
      <c r="I50" s="110">
        <f t="shared" si="6"/>
        <v>10730.942210401816</v>
      </c>
      <c r="J50" s="110">
        <f t="shared" si="6"/>
        <v>9820.7478280872583</v>
      </c>
      <c r="K50" s="110">
        <f t="shared" si="6"/>
        <v>8874.9060769625194</v>
      </c>
      <c r="L50" s="110">
        <f t="shared" si="6"/>
        <v>8167.541312653776</v>
      </c>
      <c r="M50" s="110">
        <f t="shared" ref="M50" si="8">M8</f>
        <v>10171.202800494437</v>
      </c>
      <c r="N50" s="111">
        <f t="shared" si="6"/>
        <v>877.512989608834</v>
      </c>
      <c r="O50" s="111">
        <f t="shared" si="6"/>
        <v>1151.4053077613312</v>
      </c>
      <c r="P50" s="111">
        <f t="shared" si="6"/>
        <v>1016.9505004080187</v>
      </c>
      <c r="Q50" s="111">
        <f t="shared" si="6"/>
        <v>932.39109662231965</v>
      </c>
      <c r="R50" s="111">
        <f t="shared" si="6"/>
        <v>1079.2444934411976</v>
      </c>
      <c r="S50" s="111">
        <f t="shared" si="6"/>
        <v>1185.6045844733903</v>
      </c>
      <c r="T50" s="111">
        <f t="shared" si="6"/>
        <v>837.7628599172516</v>
      </c>
      <c r="U50" s="111">
        <f t="shared" si="6"/>
        <v>1183.0864555170706</v>
      </c>
      <c r="V50" s="111">
        <f t="shared" si="6"/>
        <v>1502.5083785989091</v>
      </c>
      <c r="W50" s="111">
        <f t="shared" si="6"/>
        <v>1197.4518803341643</v>
      </c>
      <c r="X50" s="111">
        <f t="shared" si="6"/>
        <v>0</v>
      </c>
      <c r="Y50" s="111">
        <f t="shared" si="6"/>
        <v>0</v>
      </c>
      <c r="Z50" s="112">
        <f t="shared" si="6"/>
        <v>8027.0653082950266</v>
      </c>
      <c r="AA50" s="112">
        <f>AA8</f>
        <v>10963.918546682486</v>
      </c>
      <c r="AB50" s="115">
        <f t="shared" ref="AB50:AB59" si="9">AA50/Z50-1</f>
        <v>0.36586886060993762</v>
      </c>
      <c r="AC50" s="139"/>
    </row>
    <row r="51" spans="1:29">
      <c r="A51" s="109" t="str">
        <f t="shared" ref="A51:AA51" si="10">A12</f>
        <v>Oro</v>
      </c>
      <c r="B51" s="109" t="str">
        <f t="shared" si="10"/>
        <v>Valor</v>
      </c>
      <c r="C51" s="109" t="str">
        <f t="shared" si="10"/>
        <v>(US$MM)</v>
      </c>
      <c r="D51" s="110">
        <f t="shared" ref="D51:E51" si="11">D12</f>
        <v>4187.4032129251573</v>
      </c>
      <c r="E51" s="110">
        <f t="shared" si="11"/>
        <v>5586.0346055150185</v>
      </c>
      <c r="F51" s="110">
        <f t="shared" si="10"/>
        <v>6790.9480920625147</v>
      </c>
      <c r="G51" s="110">
        <f t="shared" si="10"/>
        <v>7744.6314899523886</v>
      </c>
      <c r="H51" s="110">
        <f t="shared" si="10"/>
        <v>10235.353079840146</v>
      </c>
      <c r="I51" s="110">
        <f t="shared" si="10"/>
        <v>10745.515758961699</v>
      </c>
      <c r="J51" s="110">
        <f t="shared" si="10"/>
        <v>8536.2794900494937</v>
      </c>
      <c r="K51" s="110">
        <f t="shared" si="10"/>
        <v>6729.0722178974011</v>
      </c>
      <c r="L51" s="110">
        <f t="shared" si="10"/>
        <v>6650.5953646963681</v>
      </c>
      <c r="M51" s="110">
        <f t="shared" ref="M51" si="12">M12</f>
        <v>7385.9574342377318</v>
      </c>
      <c r="N51" s="111">
        <f t="shared" si="10"/>
        <v>564.53643808390007</v>
      </c>
      <c r="O51" s="111">
        <f t="shared" si="10"/>
        <v>602.2809352823781</v>
      </c>
      <c r="P51" s="111">
        <f t="shared" si="10"/>
        <v>597.29400202808904</v>
      </c>
      <c r="Q51" s="111">
        <f t="shared" si="10"/>
        <v>638.06696449054459</v>
      </c>
      <c r="R51" s="111">
        <f t="shared" si="10"/>
        <v>602.65854651769291</v>
      </c>
      <c r="S51" s="111">
        <f t="shared" si="10"/>
        <v>726.60493158411327</v>
      </c>
      <c r="T51" s="111">
        <f t="shared" si="10"/>
        <v>616.21544327428819</v>
      </c>
      <c r="U51" s="111">
        <f t="shared" si="10"/>
        <v>814.4552974995255</v>
      </c>
      <c r="V51" s="111">
        <f t="shared" si="10"/>
        <v>785.64348562111093</v>
      </c>
      <c r="W51" s="111">
        <f t="shared" si="10"/>
        <v>659.63376067442562</v>
      </c>
      <c r="X51" s="111">
        <f t="shared" si="10"/>
        <v>0</v>
      </c>
      <c r="Y51" s="111">
        <f t="shared" si="10"/>
        <v>0</v>
      </c>
      <c r="Z51" s="112">
        <f t="shared" si="10"/>
        <v>6138.0935432834158</v>
      </c>
      <c r="AA51" s="112">
        <f t="shared" si="10"/>
        <v>6607.3898050560692</v>
      </c>
      <c r="AB51" s="115">
        <f t="shared" si="9"/>
        <v>7.6456355456846925E-2</v>
      </c>
    </row>
    <row r="52" spans="1:29">
      <c r="A52" s="109" t="str">
        <f t="shared" ref="A52:AA52" si="13">A16</f>
        <v>Zinc</v>
      </c>
      <c r="B52" s="109" t="str">
        <f t="shared" si="13"/>
        <v>Valor</v>
      </c>
      <c r="C52" s="109" t="str">
        <f t="shared" si="13"/>
        <v>(US$MM)</v>
      </c>
      <c r="D52" s="110">
        <f t="shared" ref="D52:E52" si="14">D16</f>
        <v>2539.4072801646053</v>
      </c>
      <c r="E52" s="110">
        <f t="shared" si="14"/>
        <v>1468.2951198311805</v>
      </c>
      <c r="F52" s="110">
        <f t="shared" si="13"/>
        <v>1233.2203045912822</v>
      </c>
      <c r="G52" s="110">
        <f t="shared" si="13"/>
        <v>1696.0733253334295</v>
      </c>
      <c r="H52" s="110">
        <f t="shared" si="13"/>
        <v>1522.5406592484687</v>
      </c>
      <c r="I52" s="110">
        <f t="shared" si="13"/>
        <v>1352.3374325660052</v>
      </c>
      <c r="J52" s="110">
        <f t="shared" si="13"/>
        <v>1413.8433873410634</v>
      </c>
      <c r="K52" s="110">
        <f t="shared" si="13"/>
        <v>1503.5472338862523</v>
      </c>
      <c r="L52" s="110">
        <f t="shared" si="13"/>
        <v>1507.6585311955087</v>
      </c>
      <c r="M52" s="110">
        <f t="shared" ref="M52" si="15">M16</f>
        <v>1465.4520841719275</v>
      </c>
      <c r="N52" s="111">
        <f t="shared" si="13"/>
        <v>146.65418780015941</v>
      </c>
      <c r="O52" s="111">
        <f t="shared" si="13"/>
        <v>192.93146834337486</v>
      </c>
      <c r="P52" s="111">
        <f t="shared" si="13"/>
        <v>175.07233319807827</v>
      </c>
      <c r="Q52" s="111">
        <f t="shared" si="13"/>
        <v>122.6139612722109</v>
      </c>
      <c r="R52" s="111">
        <f t="shared" si="13"/>
        <v>228.85546537778995</v>
      </c>
      <c r="S52" s="111">
        <f t="shared" si="13"/>
        <v>188.24303836137605</v>
      </c>
      <c r="T52" s="111">
        <f t="shared" si="13"/>
        <v>154.76742697780972</v>
      </c>
      <c r="U52" s="111">
        <f t="shared" si="13"/>
        <v>156.00303309331207</v>
      </c>
      <c r="V52" s="111">
        <f t="shared" si="13"/>
        <v>233.75724267104113</v>
      </c>
      <c r="W52" s="111">
        <f t="shared" si="13"/>
        <v>233.18725960368363</v>
      </c>
      <c r="X52" s="111">
        <f t="shared" si="13"/>
        <v>0</v>
      </c>
      <c r="Y52" s="111">
        <f t="shared" si="13"/>
        <v>0</v>
      </c>
      <c r="Z52" s="112">
        <f t="shared" si="13"/>
        <v>1122.5013962312571</v>
      </c>
      <c r="AA52" s="112">
        <f t="shared" si="13"/>
        <v>1832.0854166988361</v>
      </c>
      <c r="AB52" s="115">
        <f t="shared" si="9"/>
        <v>0.63214533438441345</v>
      </c>
    </row>
    <row r="53" spans="1:29">
      <c r="A53" s="109" t="str">
        <f t="shared" ref="A53:AA53" si="16">A20</f>
        <v>Plata</v>
      </c>
      <c r="B53" s="109" t="str">
        <f t="shared" si="16"/>
        <v>Valor</v>
      </c>
      <c r="C53" s="109" t="str">
        <f t="shared" si="16"/>
        <v>(US$MM)</v>
      </c>
      <c r="D53" s="110">
        <f t="shared" ref="D53:E53" si="17">D20</f>
        <v>538.233568262017</v>
      </c>
      <c r="E53" s="110">
        <f t="shared" si="17"/>
        <v>595.44527574297194</v>
      </c>
      <c r="F53" s="110">
        <f t="shared" si="16"/>
        <v>214.08494407795499</v>
      </c>
      <c r="G53" s="110">
        <f t="shared" si="16"/>
        <v>118.20838016762899</v>
      </c>
      <c r="H53" s="110">
        <f t="shared" si="16"/>
        <v>219.44862884541499</v>
      </c>
      <c r="I53" s="110">
        <f t="shared" si="16"/>
        <v>209.569981439488</v>
      </c>
      <c r="J53" s="110">
        <f t="shared" si="16"/>
        <v>479.2518043975009</v>
      </c>
      <c r="K53" s="110">
        <f t="shared" si="16"/>
        <v>331.07695278478701</v>
      </c>
      <c r="L53" s="110">
        <f t="shared" si="16"/>
        <v>137.79635297098301</v>
      </c>
      <c r="M53" s="110">
        <f t="shared" ref="M53" si="18">M20</f>
        <v>120.45621156886003</v>
      </c>
      <c r="N53" s="111">
        <f t="shared" si="16"/>
        <v>7.5365141339719992</v>
      </c>
      <c r="O53" s="111">
        <f t="shared" si="16"/>
        <v>9.0493834877759998</v>
      </c>
      <c r="P53" s="111">
        <f t="shared" si="16"/>
        <v>10.008598209219</v>
      </c>
      <c r="Q53" s="111">
        <f t="shared" si="16"/>
        <v>9.1513478096400007</v>
      </c>
      <c r="R53" s="111">
        <f t="shared" si="16"/>
        <v>9.6489415464779995</v>
      </c>
      <c r="S53" s="111">
        <f t="shared" si="16"/>
        <v>10.68768956295</v>
      </c>
      <c r="T53" s="111">
        <f t="shared" si="16"/>
        <v>9.7940026013520001</v>
      </c>
      <c r="U53" s="111">
        <f t="shared" si="16"/>
        <v>10.427459544003</v>
      </c>
      <c r="V53" s="111">
        <f t="shared" si="16"/>
        <v>8.5680925189300012</v>
      </c>
      <c r="W53" s="111">
        <f t="shared" si="16"/>
        <v>11.895936145204999</v>
      </c>
      <c r="X53" s="111">
        <f t="shared" si="16"/>
        <v>0</v>
      </c>
      <c r="Y53" s="111">
        <f t="shared" si="16"/>
        <v>0</v>
      </c>
      <c r="Z53" s="112">
        <f t="shared" si="16"/>
        <v>99.753636142671013</v>
      </c>
      <c r="AA53" s="112">
        <f t="shared" si="16"/>
        <v>96.767965559524995</v>
      </c>
      <c r="AB53" s="115">
        <f t="shared" si="9"/>
        <v>-2.993044362689512E-2</v>
      </c>
    </row>
    <row r="54" spans="1:29">
      <c r="A54" s="109" t="str">
        <f t="shared" ref="A54:AA54" si="19">A24</f>
        <v>Plomo</v>
      </c>
      <c r="B54" s="109" t="str">
        <f t="shared" si="19"/>
        <v>Valor</v>
      </c>
      <c r="C54" s="109" t="str">
        <f t="shared" si="19"/>
        <v>(US$MM)</v>
      </c>
      <c r="D54" s="110">
        <f t="shared" ref="D54:E54" si="20">D24</f>
        <v>1032.9556582579808</v>
      </c>
      <c r="E54" s="110">
        <f t="shared" si="20"/>
        <v>1135.6647188208904</v>
      </c>
      <c r="F54" s="110">
        <f t="shared" si="19"/>
        <v>1115.8065786717914</v>
      </c>
      <c r="G54" s="110">
        <f t="shared" si="19"/>
        <v>1578.8088600715344</v>
      </c>
      <c r="H54" s="110">
        <f t="shared" si="19"/>
        <v>2426.735952128829</v>
      </c>
      <c r="I54" s="110">
        <f t="shared" si="19"/>
        <v>2575.3341204307012</v>
      </c>
      <c r="J54" s="110">
        <f t="shared" si="19"/>
        <v>1776.0595258877415</v>
      </c>
      <c r="K54" s="110">
        <f t="shared" si="19"/>
        <v>1522.5135211197114</v>
      </c>
      <c r="L54" s="110">
        <f t="shared" si="19"/>
        <v>1548.2696011111268</v>
      </c>
      <c r="M54" s="110">
        <f t="shared" ref="M54" si="21">M24</f>
        <v>1657.8745242177492</v>
      </c>
      <c r="N54" s="111">
        <f t="shared" si="19"/>
        <v>99.876782463540735</v>
      </c>
      <c r="O54" s="111">
        <f t="shared" si="19"/>
        <v>156.49080269787902</v>
      </c>
      <c r="P54" s="111">
        <f t="shared" si="19"/>
        <v>79.031079869824495</v>
      </c>
      <c r="Q54" s="111">
        <f t="shared" si="19"/>
        <v>114.85748576072299</v>
      </c>
      <c r="R54" s="111">
        <f t="shared" si="19"/>
        <v>138.56335723600827</v>
      </c>
      <c r="S54" s="111">
        <f t="shared" si="19"/>
        <v>149.14662393114895</v>
      </c>
      <c r="T54" s="111">
        <f t="shared" si="19"/>
        <v>134.12656817695412</v>
      </c>
      <c r="U54" s="111">
        <f t="shared" si="19"/>
        <v>161.37938162987336</v>
      </c>
      <c r="V54" s="111">
        <f t="shared" si="19"/>
        <v>184.89987877441951</v>
      </c>
      <c r="W54" s="111">
        <f t="shared" si="19"/>
        <v>162.85192979978146</v>
      </c>
      <c r="X54" s="111">
        <f t="shared" si="19"/>
        <v>0</v>
      </c>
      <c r="Y54" s="111">
        <f t="shared" si="19"/>
        <v>0</v>
      </c>
      <c r="Z54" s="112">
        <f t="shared" si="19"/>
        <v>1299.367121768983</v>
      </c>
      <c r="AA54" s="112">
        <f t="shared" si="19"/>
        <v>1381.2238903401528</v>
      </c>
      <c r="AB54" s="115">
        <f t="shared" si="9"/>
        <v>6.2997414048562739E-2</v>
      </c>
    </row>
    <row r="55" spans="1:29">
      <c r="A55" s="109" t="str">
        <f t="shared" ref="A55:AA55" si="22">A32</f>
        <v>Estaño</v>
      </c>
      <c r="B55" s="109" t="str">
        <f t="shared" si="22"/>
        <v>Valor</v>
      </c>
      <c r="C55" s="109" t="str">
        <f t="shared" si="22"/>
        <v>(US$MM)</v>
      </c>
      <c r="D55" s="110">
        <f t="shared" ref="D55:E55" si="23">D32</f>
        <v>595.09949347270776</v>
      </c>
      <c r="E55" s="110">
        <f t="shared" si="23"/>
        <v>662.76975228062634</v>
      </c>
      <c r="F55" s="110">
        <f t="shared" si="22"/>
        <v>591.21348325130839</v>
      </c>
      <c r="G55" s="110">
        <f t="shared" si="22"/>
        <v>841.62143845581932</v>
      </c>
      <c r="H55" s="110">
        <f t="shared" si="22"/>
        <v>775.59494796720764</v>
      </c>
      <c r="I55" s="110">
        <f t="shared" si="22"/>
        <v>558.25922602627895</v>
      </c>
      <c r="J55" s="110">
        <f t="shared" si="22"/>
        <v>527.71235375709966</v>
      </c>
      <c r="K55" s="110">
        <f t="shared" si="22"/>
        <v>539.5582164992918</v>
      </c>
      <c r="L55" s="110">
        <f t="shared" si="22"/>
        <v>341.685340655076</v>
      </c>
      <c r="M55" s="110">
        <f t="shared" ref="M55" si="24">M32</f>
        <v>344.26226528241506</v>
      </c>
      <c r="N55" s="111">
        <f t="shared" si="22"/>
        <v>27.353139893823393</v>
      </c>
      <c r="O55" s="111">
        <f t="shared" si="22"/>
        <v>27.810328453472</v>
      </c>
      <c r="P55" s="111">
        <f t="shared" si="22"/>
        <v>35.308213501116761</v>
      </c>
      <c r="Q55" s="111">
        <f t="shared" si="22"/>
        <v>34.129454632682446</v>
      </c>
      <c r="R55" s="111">
        <f t="shared" si="22"/>
        <v>34.374069326525401</v>
      </c>
      <c r="S55" s="111">
        <f t="shared" si="22"/>
        <v>27.301988371810577</v>
      </c>
      <c r="T55" s="111">
        <f t="shared" si="22"/>
        <v>31.23221820174378</v>
      </c>
      <c r="U55" s="111">
        <f t="shared" si="22"/>
        <v>34.245846255525201</v>
      </c>
      <c r="V55" s="111">
        <f t="shared" si="22"/>
        <v>31.376335977625772</v>
      </c>
      <c r="W55" s="111">
        <f t="shared" si="22"/>
        <v>33.121515885807604</v>
      </c>
      <c r="X55" s="111">
        <f t="shared" si="22"/>
        <v>0</v>
      </c>
      <c r="Y55" s="111">
        <f t="shared" si="22"/>
        <v>0</v>
      </c>
      <c r="Z55" s="112">
        <f t="shared" si="22"/>
        <v>277.78557047520991</v>
      </c>
      <c r="AA55" s="112">
        <f t="shared" si="22"/>
        <v>316.25311050013295</v>
      </c>
      <c r="AB55" s="115">
        <f t="shared" si="9"/>
        <v>0.13847925923263871</v>
      </c>
    </row>
    <row r="56" spans="1:29">
      <c r="A56" s="109" t="str">
        <f>A28</f>
        <v>Hierro</v>
      </c>
      <c r="B56" s="109" t="str">
        <f t="shared" ref="B56:AA56" si="25">B28</f>
        <v>Valor</v>
      </c>
      <c r="C56" s="109" t="str">
        <f t="shared" si="25"/>
        <v>(US$MM)</v>
      </c>
      <c r="D56" s="110">
        <f>D28</f>
        <v>285.41642566243098</v>
      </c>
      <c r="E56" s="110">
        <f>E28</f>
        <v>385.08789704585701</v>
      </c>
      <c r="F56" s="110">
        <f>F28</f>
        <v>297.68320635250899</v>
      </c>
      <c r="G56" s="110">
        <f t="shared" si="25"/>
        <v>523.27650585695505</v>
      </c>
      <c r="H56" s="110">
        <f t="shared" si="25"/>
        <v>1030.072291616872</v>
      </c>
      <c r="I56" s="110">
        <f t="shared" si="25"/>
        <v>844.8284799506572</v>
      </c>
      <c r="J56" s="110">
        <f t="shared" si="25"/>
        <v>856.80847467289618</v>
      </c>
      <c r="K56" s="110">
        <f t="shared" si="25"/>
        <v>646.70480025804579</v>
      </c>
      <c r="L56" s="110">
        <f t="shared" ref="L56:M56" si="26">L28</f>
        <v>350.00259655641497</v>
      </c>
      <c r="M56" s="110">
        <f t="shared" si="26"/>
        <v>343.76033679517201</v>
      </c>
      <c r="N56" s="111">
        <f t="shared" si="25"/>
        <v>66.769689257564991</v>
      </c>
      <c r="O56" s="111">
        <f t="shared" si="25"/>
        <v>32.514615547974003</v>
      </c>
      <c r="P56" s="111">
        <f t="shared" si="25"/>
        <v>54.889995852147003</v>
      </c>
      <c r="Q56" s="111">
        <f t="shared" si="25"/>
        <v>56.789979484089002</v>
      </c>
      <c r="R56" s="111">
        <f t="shared" si="25"/>
        <v>43.271902595007006</v>
      </c>
      <c r="S56" s="111">
        <f t="shared" si="25"/>
        <v>27.805291660605995</v>
      </c>
      <c r="T56" s="111">
        <f t="shared" si="25"/>
        <v>30.815104144060001</v>
      </c>
      <c r="U56" s="111">
        <f t="shared" si="25"/>
        <v>37.25317312064</v>
      </c>
      <c r="V56" s="111">
        <f t="shared" si="25"/>
        <v>35.787291991740005</v>
      </c>
      <c r="W56" s="111">
        <f t="shared" si="25"/>
        <v>4.6258868191079996</v>
      </c>
      <c r="X56" s="111">
        <f t="shared" si="25"/>
        <v>0</v>
      </c>
      <c r="Y56" s="111">
        <f t="shared" si="25"/>
        <v>0</v>
      </c>
      <c r="Z56" s="112">
        <f t="shared" si="25"/>
        <v>272.10032823869795</v>
      </c>
      <c r="AA56" s="112">
        <f t="shared" si="25"/>
        <v>390.52293047293597</v>
      </c>
      <c r="AB56" s="115">
        <f t="shared" si="9"/>
        <v>0.43521668276104641</v>
      </c>
    </row>
    <row r="57" spans="1:29">
      <c r="A57" s="109" t="str">
        <f>A36</f>
        <v>Molibdeno</v>
      </c>
      <c r="B57" s="109" t="str">
        <f t="shared" ref="B57:AA57" si="27">B36</f>
        <v>Valor</v>
      </c>
      <c r="C57" s="109" t="str">
        <f t="shared" si="27"/>
        <v>(US$MM)</v>
      </c>
      <c r="D57" s="110">
        <f t="shared" ref="D57:E57" si="28">D36</f>
        <v>991.16764057624141</v>
      </c>
      <c r="E57" s="110">
        <f t="shared" si="28"/>
        <v>943.09487178572181</v>
      </c>
      <c r="F57" s="110">
        <f t="shared" si="27"/>
        <v>275.96500791530212</v>
      </c>
      <c r="G57" s="110">
        <f t="shared" si="27"/>
        <v>491.9356947636328</v>
      </c>
      <c r="H57" s="110">
        <f t="shared" si="27"/>
        <v>563.68947023926762</v>
      </c>
      <c r="I57" s="110">
        <f t="shared" si="27"/>
        <v>428.26749069318208</v>
      </c>
      <c r="J57" s="110">
        <f t="shared" si="27"/>
        <v>355.52074602744028</v>
      </c>
      <c r="K57" s="110">
        <f t="shared" si="27"/>
        <v>360.16193124196127</v>
      </c>
      <c r="L57" s="110">
        <f t="shared" ref="L57:M57" si="29">L36</f>
        <v>219.63469285986599</v>
      </c>
      <c r="M57" s="110">
        <f t="shared" si="29"/>
        <v>272.67154160154439</v>
      </c>
      <c r="N57" s="111">
        <f t="shared" si="27"/>
        <v>19.184964352212127</v>
      </c>
      <c r="O57" s="111">
        <f t="shared" si="27"/>
        <v>23.393300919776348</v>
      </c>
      <c r="P57" s="111">
        <f t="shared" si="27"/>
        <v>27.419922635552243</v>
      </c>
      <c r="Q57" s="111">
        <f t="shared" si="27"/>
        <v>21.769065244547917</v>
      </c>
      <c r="R57" s="111">
        <f t="shared" si="27"/>
        <v>29.520713922088724</v>
      </c>
      <c r="S57" s="111">
        <f t="shared" si="27"/>
        <v>26.851422099237009</v>
      </c>
      <c r="T57" s="111">
        <f t="shared" si="27"/>
        <v>30.096915452122811</v>
      </c>
      <c r="U57" s="111">
        <f t="shared" si="27"/>
        <v>29.256239137801682</v>
      </c>
      <c r="V57" s="111">
        <f t="shared" si="27"/>
        <v>37.270560601099305</v>
      </c>
      <c r="W57" s="111">
        <f t="shared" si="27"/>
        <v>39.25270498440748</v>
      </c>
      <c r="X57" s="111">
        <f t="shared" si="27"/>
        <v>0</v>
      </c>
      <c r="Y57" s="111">
        <f t="shared" si="27"/>
        <v>0</v>
      </c>
      <c r="Z57" s="112">
        <f t="shared" si="27"/>
        <v>223.98121931471874</v>
      </c>
      <c r="AA57" s="112">
        <f t="shared" si="27"/>
        <v>284.01580934884561</v>
      </c>
      <c r="AB57" s="115">
        <f t="shared" si="9"/>
        <v>0.26803403525440905</v>
      </c>
    </row>
    <row r="58" spans="1:29">
      <c r="A58" s="109" t="str">
        <f>A40</f>
        <v>Otros</v>
      </c>
      <c r="B58" s="109" t="str">
        <f t="shared" ref="B58:AA58" si="30">B40</f>
        <v>Valor</v>
      </c>
      <c r="C58" s="109" t="str">
        <f t="shared" si="30"/>
        <v>(US$MM)</v>
      </c>
      <c r="D58" s="110">
        <f t="shared" ref="D58:E58" si="31">D40</f>
        <v>50.600247423758653</v>
      </c>
      <c r="E58" s="110">
        <f t="shared" si="31"/>
        <v>47.623667214277958</v>
      </c>
      <c r="F58" s="110">
        <f t="shared" si="30"/>
        <v>27.489491084697907</v>
      </c>
      <c r="G58" s="110">
        <f t="shared" si="30"/>
        <v>29.128838236367177</v>
      </c>
      <c r="H58" s="110">
        <f t="shared" si="30"/>
        <v>31.208521760732285</v>
      </c>
      <c r="I58" s="110">
        <f t="shared" si="30"/>
        <v>21.6183863068179</v>
      </c>
      <c r="J58" s="110">
        <f t="shared" si="30"/>
        <v>23.221805972559654</v>
      </c>
      <c r="K58" s="110">
        <f t="shared" si="30"/>
        <v>37.872977758038765</v>
      </c>
      <c r="L58" s="110">
        <f t="shared" ref="L58:M58" si="32">L40</f>
        <v>26.956227140133979</v>
      </c>
      <c r="M58" s="110">
        <f t="shared" si="32"/>
        <v>14.999100398455615</v>
      </c>
      <c r="N58" s="111">
        <f t="shared" si="30"/>
        <v>3.6573926477878729</v>
      </c>
      <c r="O58" s="111">
        <f t="shared" si="30"/>
        <v>3.4352120802236534</v>
      </c>
      <c r="P58" s="111">
        <f t="shared" si="30"/>
        <v>2.2047323644477572</v>
      </c>
      <c r="Q58" s="111">
        <f t="shared" si="30"/>
        <v>0.46773675545208349</v>
      </c>
      <c r="R58" s="111">
        <f t="shared" si="30"/>
        <v>1.827466077911275</v>
      </c>
      <c r="S58" s="111">
        <f t="shared" si="30"/>
        <v>4.2425329007629919</v>
      </c>
      <c r="T58" s="111">
        <f t="shared" si="30"/>
        <v>3.3136715478771883</v>
      </c>
      <c r="U58" s="111">
        <f t="shared" si="30"/>
        <v>5.3001198621983185</v>
      </c>
      <c r="V58" s="111">
        <f t="shared" si="30"/>
        <v>3.6709193989006934</v>
      </c>
      <c r="W58" s="111">
        <f t="shared" si="30"/>
        <v>2.0298040155925179</v>
      </c>
      <c r="X58" s="111">
        <f t="shared" si="30"/>
        <v>0</v>
      </c>
      <c r="Y58" s="111">
        <f t="shared" si="30"/>
        <v>0</v>
      </c>
      <c r="Z58" s="112">
        <f t="shared" si="30"/>
        <v>11.161676685281238</v>
      </c>
      <c r="AA58" s="112">
        <f t="shared" si="30"/>
        <v>30.149587651154352</v>
      </c>
      <c r="AB58" s="115">
        <f t="shared" si="9"/>
        <v>1.701170128938803</v>
      </c>
    </row>
    <row r="59" spans="1:29">
      <c r="D59" s="113">
        <f>SUM(D50:D58)</f>
        <v>17439.352246936651</v>
      </c>
      <c r="E59" s="113">
        <f>SUM(E50:E58)</f>
        <v>18100.9679482994</v>
      </c>
      <c r="F59" s="113">
        <f>SUM(F50:F58)</f>
        <v>16481.813528277929</v>
      </c>
      <c r="G59" s="113">
        <f t="shared" ref="G59:T59" si="33">SUM(G50:G58)</f>
        <v>21902.831565768924</v>
      </c>
      <c r="H59" s="113">
        <f t="shared" si="33"/>
        <v>27525.674834212732</v>
      </c>
      <c r="I59" s="113">
        <f t="shared" si="33"/>
        <v>27466.673086776646</v>
      </c>
      <c r="J59" s="113">
        <f t="shared" si="33"/>
        <v>23789.445416193052</v>
      </c>
      <c r="K59" s="113">
        <f t="shared" si="33"/>
        <v>20545.413928408008</v>
      </c>
      <c r="L59" s="113">
        <f t="shared" si="33"/>
        <v>18950.140019839251</v>
      </c>
      <c r="M59" s="113">
        <f t="shared" ref="M59" si="34">SUM(M50:M58)</f>
        <v>21776.636298768288</v>
      </c>
      <c r="N59" s="114">
        <f t="shared" si="33"/>
        <v>1813.0820982417949</v>
      </c>
      <c r="O59" s="114">
        <f t="shared" si="33"/>
        <v>2199.3113545741849</v>
      </c>
      <c r="P59" s="114">
        <f t="shared" si="33"/>
        <v>1998.1793780664932</v>
      </c>
      <c r="Q59" s="114">
        <f t="shared" si="33"/>
        <v>1930.2370920722092</v>
      </c>
      <c r="R59" s="114">
        <f t="shared" si="33"/>
        <v>2167.9649560406988</v>
      </c>
      <c r="S59" s="114">
        <f t="shared" si="33"/>
        <v>2346.488102945395</v>
      </c>
      <c r="T59" s="114">
        <f t="shared" si="33"/>
        <v>1848.1242102934596</v>
      </c>
      <c r="U59" s="114">
        <f>SUM(U50:U58)</f>
        <v>2431.4070056599494</v>
      </c>
      <c r="V59" s="114">
        <f>SUM(V50:V58)</f>
        <v>2823.4821861537766</v>
      </c>
      <c r="W59" s="114">
        <f>SUM(W50:W58)</f>
        <v>2344.0506782621756</v>
      </c>
      <c r="X59" s="114">
        <f>SUM(X50:X58)</f>
        <v>0</v>
      </c>
      <c r="Y59" s="114">
        <f>SUM(Y50:Y58)</f>
        <v>0</v>
      </c>
      <c r="Z59" s="114">
        <f t="shared" ref="Z59:AA59" si="35">SUM(Z50:Z58)</f>
        <v>17471.809800435265</v>
      </c>
      <c r="AA59" s="114">
        <f t="shared" si="35"/>
        <v>21902.327062310134</v>
      </c>
      <c r="AB59" s="138">
        <f t="shared" si="9"/>
        <v>0.25358090046083803</v>
      </c>
    </row>
    <row r="62" spans="1:29">
      <c r="A62" s="109" t="s">
        <v>0</v>
      </c>
      <c r="B62" s="109" t="str">
        <f t="shared" ref="B62:AA62" si="36">B9</f>
        <v>Cantidad</v>
      </c>
      <c r="C62" s="109" t="str">
        <f t="shared" si="36"/>
        <v>(Miles TM)</v>
      </c>
      <c r="D62" s="110">
        <f t="shared" ref="D62:E62" si="37">D9</f>
        <v>1121.9424399999998</v>
      </c>
      <c r="E62" s="110">
        <f t="shared" si="37"/>
        <v>1243.0921780000001</v>
      </c>
      <c r="F62" s="110">
        <f t="shared" si="36"/>
        <v>1246.1711079999998</v>
      </c>
      <c r="G62" s="110">
        <f t="shared" si="36"/>
        <v>1256.1313640000003</v>
      </c>
      <c r="H62" s="110">
        <f t="shared" si="36"/>
        <v>1262.237985</v>
      </c>
      <c r="I62" s="110">
        <f t="shared" si="36"/>
        <v>1405.5533140000002</v>
      </c>
      <c r="J62" s="110">
        <f t="shared" si="36"/>
        <v>1403.9670750000002</v>
      </c>
      <c r="K62" s="110">
        <f t="shared" si="36"/>
        <v>1402.417778</v>
      </c>
      <c r="L62" s="110">
        <f t="shared" si="36"/>
        <v>1757.1664789999998</v>
      </c>
      <c r="M62" s="110">
        <f t="shared" ref="M62" si="38">M9</f>
        <v>2492.5097820000001</v>
      </c>
      <c r="N62" s="111">
        <f t="shared" si="36"/>
        <v>187.35705999999999</v>
      </c>
      <c r="O62" s="111">
        <f t="shared" si="36"/>
        <v>220.39220299999999</v>
      </c>
      <c r="P62" s="111">
        <f t="shared" si="36"/>
        <v>192.605693</v>
      </c>
      <c r="Q62" s="111">
        <f t="shared" si="36"/>
        <v>198.84464400000002</v>
      </c>
      <c r="R62" s="111">
        <f t="shared" si="36"/>
        <v>224.091903</v>
      </c>
      <c r="S62" s="111">
        <f t="shared" si="36"/>
        <v>244.104097</v>
      </c>
      <c r="T62" s="111">
        <f t="shared" si="36"/>
        <v>170.49120000000002</v>
      </c>
      <c r="U62" s="111">
        <f t="shared" si="36"/>
        <v>225.30031700000001</v>
      </c>
      <c r="V62" s="111">
        <f t="shared" si="36"/>
        <v>266.894338</v>
      </c>
      <c r="W62" s="111">
        <f t="shared" si="36"/>
        <v>204.89388500000001</v>
      </c>
      <c r="X62" s="111">
        <f t="shared" si="36"/>
        <v>0</v>
      </c>
      <c r="Y62" s="111">
        <f t="shared" si="36"/>
        <v>0</v>
      </c>
      <c r="Z62" s="112">
        <f t="shared" si="36"/>
        <v>2023.844705</v>
      </c>
      <c r="AA62" s="112">
        <f t="shared" si="36"/>
        <v>2134.97534</v>
      </c>
      <c r="AB62" s="115">
        <f t="shared" ref="AB62:AB69" si="39">AA62/Z62-1</f>
        <v>5.49106533349355E-2</v>
      </c>
    </row>
    <row r="63" spans="1:29">
      <c r="A63" s="109" t="s">
        <v>6</v>
      </c>
      <c r="B63" s="109" t="str">
        <f t="shared" ref="B63:AA63" si="40">B13</f>
        <v>Cantidad</v>
      </c>
      <c r="C63" s="109" t="str">
        <f t="shared" si="40"/>
        <v>(Miles Oz. Tr.)</v>
      </c>
      <c r="D63" s="110">
        <f t="shared" ref="D63:E63" si="41">D13</f>
        <v>5967.3943619999991</v>
      </c>
      <c r="E63" s="110">
        <f t="shared" si="41"/>
        <v>6417.683814</v>
      </c>
      <c r="F63" s="110">
        <f t="shared" si="40"/>
        <v>6972.1969499999996</v>
      </c>
      <c r="G63" s="110">
        <f t="shared" si="40"/>
        <v>6334.5532089999997</v>
      </c>
      <c r="H63" s="110">
        <f t="shared" si="40"/>
        <v>6492.2497979999989</v>
      </c>
      <c r="I63" s="110">
        <f t="shared" si="40"/>
        <v>6427.0524130000013</v>
      </c>
      <c r="J63" s="110">
        <f t="shared" si="40"/>
        <v>6047.3659180000004</v>
      </c>
      <c r="K63" s="110">
        <f t="shared" si="40"/>
        <v>5323.3804000000009</v>
      </c>
      <c r="L63" s="110">
        <f t="shared" si="40"/>
        <v>5743.7721409999986</v>
      </c>
      <c r="M63" s="110">
        <f t="shared" ref="M63" si="42">M13</f>
        <v>5915.3714909999999</v>
      </c>
      <c r="N63" s="111">
        <f t="shared" si="40"/>
        <v>473.95659699999999</v>
      </c>
      <c r="O63" s="111">
        <f t="shared" si="40"/>
        <v>487.93787200000003</v>
      </c>
      <c r="P63" s="111">
        <f t="shared" si="40"/>
        <v>485.17361399999999</v>
      </c>
      <c r="Q63" s="111">
        <f t="shared" si="40"/>
        <v>503.83890400000001</v>
      </c>
      <c r="R63" s="111">
        <f t="shared" si="40"/>
        <v>483.70285100000001</v>
      </c>
      <c r="S63" s="111">
        <f t="shared" si="40"/>
        <v>576.93613700000003</v>
      </c>
      <c r="T63" s="111">
        <f t="shared" si="40"/>
        <v>498.46712200000002</v>
      </c>
      <c r="U63" s="111">
        <f t="shared" si="40"/>
        <v>635.74007800000004</v>
      </c>
      <c r="V63" s="111">
        <f t="shared" si="40"/>
        <v>597.45725500000003</v>
      </c>
      <c r="W63" s="111">
        <f t="shared" si="40"/>
        <v>515.53475900000001</v>
      </c>
      <c r="X63" s="111">
        <f t="shared" si="40"/>
        <v>0</v>
      </c>
      <c r="Y63" s="111">
        <f t="shared" si="40"/>
        <v>0</v>
      </c>
      <c r="Z63" s="112">
        <f t="shared" si="40"/>
        <v>4865.8083360000001</v>
      </c>
      <c r="AA63" s="112">
        <f t="shared" si="40"/>
        <v>5258.7451890000011</v>
      </c>
      <c r="AB63" s="115">
        <f t="shared" si="39"/>
        <v>8.0754691896273822E-2</v>
      </c>
    </row>
    <row r="64" spans="1:29">
      <c r="A64" s="109" t="s">
        <v>9</v>
      </c>
      <c r="B64" s="109" t="str">
        <f t="shared" ref="B64:AA64" si="43">B17</f>
        <v>Cantidad</v>
      </c>
      <c r="C64" s="109" t="str">
        <f t="shared" si="43"/>
        <v>(Miles TM.)</v>
      </c>
      <c r="D64" s="110">
        <f t="shared" ref="D64:E64" si="44">D17</f>
        <v>1272.656301</v>
      </c>
      <c r="E64" s="110">
        <f t="shared" si="44"/>
        <v>1457.1284639999999</v>
      </c>
      <c r="F64" s="110">
        <f t="shared" si="43"/>
        <v>1372.5174649999999</v>
      </c>
      <c r="G64" s="110">
        <f t="shared" si="43"/>
        <v>1314.0726309999998</v>
      </c>
      <c r="H64" s="110">
        <f t="shared" si="43"/>
        <v>1007.2882920000002</v>
      </c>
      <c r="I64" s="110">
        <f t="shared" si="43"/>
        <v>1016.2970770000001</v>
      </c>
      <c r="J64" s="110">
        <f t="shared" si="43"/>
        <v>1079.006396</v>
      </c>
      <c r="K64" s="110">
        <f t="shared" si="43"/>
        <v>1149.2442489999999</v>
      </c>
      <c r="L64" s="110">
        <f t="shared" si="43"/>
        <v>1217.4060959999999</v>
      </c>
      <c r="M64" s="110">
        <f t="shared" ref="M64" si="45">M17</f>
        <v>1113.5873849999998</v>
      </c>
      <c r="N64" s="111">
        <f t="shared" si="43"/>
        <v>94.812437000000003</v>
      </c>
      <c r="O64" s="111">
        <f t="shared" si="43"/>
        <v>110.88611800000001</v>
      </c>
      <c r="P64" s="111">
        <f t="shared" si="43"/>
        <v>97.585436000000001</v>
      </c>
      <c r="Q64" s="111">
        <f t="shared" si="43"/>
        <v>71.078895000000003</v>
      </c>
      <c r="R64" s="111">
        <f t="shared" si="43"/>
        <v>125.731363</v>
      </c>
      <c r="S64" s="111">
        <f t="shared" si="43"/>
        <v>106.254958</v>
      </c>
      <c r="T64" s="111">
        <f t="shared" si="43"/>
        <v>84.956900000000005</v>
      </c>
      <c r="U64" s="111">
        <f t="shared" si="43"/>
        <v>83.938490999999999</v>
      </c>
      <c r="V64" s="111">
        <f t="shared" si="43"/>
        <v>109.25457400000001</v>
      </c>
      <c r="W64" s="111">
        <f t="shared" si="43"/>
        <v>110.187513</v>
      </c>
      <c r="X64" s="111">
        <f t="shared" si="43"/>
        <v>0</v>
      </c>
      <c r="Y64" s="111">
        <f t="shared" si="43"/>
        <v>0</v>
      </c>
      <c r="Z64" s="112">
        <f t="shared" si="43"/>
        <v>894.04865899999993</v>
      </c>
      <c r="AA64" s="112">
        <f t="shared" si="43"/>
        <v>994.68668500000001</v>
      </c>
      <c r="AB64" s="115">
        <f t="shared" si="39"/>
        <v>0.11256437218144755</v>
      </c>
    </row>
    <row r="65" spans="1:28">
      <c r="A65" s="109" t="s">
        <v>11</v>
      </c>
      <c r="B65" s="109" t="str">
        <f t="shared" ref="B65:AA65" si="46">B21</f>
        <v>Cantidad</v>
      </c>
      <c r="C65" s="109" t="str">
        <f t="shared" si="46"/>
        <v>(Millones Oz. Tr.)</v>
      </c>
      <c r="D65" s="110">
        <f t="shared" ref="D65:E65" si="47">D21</f>
        <v>40.359925000000004</v>
      </c>
      <c r="E65" s="110">
        <f t="shared" si="47"/>
        <v>39.690534</v>
      </c>
      <c r="F65" s="110">
        <f t="shared" si="46"/>
        <v>16.249386999999999</v>
      </c>
      <c r="G65" s="110">
        <f t="shared" si="46"/>
        <v>6.1603579999999996</v>
      </c>
      <c r="H65" s="110">
        <f t="shared" si="46"/>
        <v>6.5176329999999991</v>
      </c>
      <c r="I65" s="110">
        <f t="shared" si="46"/>
        <v>6.9355449999999994</v>
      </c>
      <c r="J65" s="110">
        <f t="shared" si="46"/>
        <v>21.204193999999998</v>
      </c>
      <c r="K65" s="110">
        <f t="shared" si="46"/>
        <v>17.144968000000002</v>
      </c>
      <c r="L65" s="110">
        <f t="shared" si="46"/>
        <v>8.9059539999999995</v>
      </c>
      <c r="M65" s="110">
        <f t="shared" ref="M65" si="48">M21</f>
        <v>7.1565099999999982</v>
      </c>
      <c r="N65" s="111">
        <f t="shared" si="46"/>
        <v>0.44813199999999997</v>
      </c>
      <c r="O65" s="111">
        <f t="shared" si="46"/>
        <v>0.52719899999999997</v>
      </c>
      <c r="P65" s="111">
        <f t="shared" si="46"/>
        <v>0.56929700000000005</v>
      </c>
      <c r="Q65" s="111">
        <f t="shared" si="46"/>
        <v>0.51117999999999997</v>
      </c>
      <c r="R65" s="111">
        <f t="shared" si="46"/>
        <v>0.56509799999999999</v>
      </c>
      <c r="S65" s="111">
        <f t="shared" si="46"/>
        <v>0.62961</v>
      </c>
      <c r="T65" s="111">
        <f t="shared" si="46"/>
        <v>0.601908</v>
      </c>
      <c r="U65" s="111">
        <f t="shared" si="46"/>
        <v>0.63643700000000003</v>
      </c>
      <c r="V65" s="111">
        <f t="shared" si="46"/>
        <v>0.496699</v>
      </c>
      <c r="W65" s="111">
        <f t="shared" si="46"/>
        <v>0.69166300000000003</v>
      </c>
      <c r="X65" s="111">
        <f t="shared" si="46"/>
        <v>0</v>
      </c>
      <c r="Y65" s="111">
        <f t="shared" si="46"/>
        <v>0</v>
      </c>
      <c r="Z65" s="112">
        <f t="shared" si="46"/>
        <v>5.9477979999999988</v>
      </c>
      <c r="AA65" s="112">
        <f t="shared" si="46"/>
        <v>5.6772229999999997</v>
      </c>
      <c r="AB65" s="115">
        <f t="shared" si="39"/>
        <v>-4.5491625640278865E-2</v>
      </c>
    </row>
    <row r="66" spans="1:28">
      <c r="A66" s="109" t="s">
        <v>14</v>
      </c>
      <c r="B66" s="109" t="str">
        <f t="shared" ref="B66:AA66" si="49">B25</f>
        <v>Cantidad</v>
      </c>
      <c r="C66" s="109" t="str">
        <f t="shared" si="49"/>
        <v>(Miles TM.)</v>
      </c>
      <c r="D66" s="110">
        <f t="shared" ref="D66:E66" si="50">D25</f>
        <v>416.63830099999996</v>
      </c>
      <c r="E66" s="110">
        <f t="shared" si="50"/>
        <v>524.99695399999996</v>
      </c>
      <c r="F66" s="110">
        <f t="shared" si="49"/>
        <v>681.50997000000007</v>
      </c>
      <c r="G66" s="110">
        <f t="shared" si="49"/>
        <v>769.96655399999997</v>
      </c>
      <c r="H66" s="110">
        <f t="shared" si="49"/>
        <v>987.66261499999996</v>
      </c>
      <c r="I66" s="110">
        <f t="shared" si="49"/>
        <v>1169.6602899999998</v>
      </c>
      <c r="J66" s="110">
        <f t="shared" si="49"/>
        <v>855.15530999999999</v>
      </c>
      <c r="K66" s="110">
        <f t="shared" si="49"/>
        <v>771.45482600000003</v>
      </c>
      <c r="L66" s="110">
        <f t="shared" si="49"/>
        <v>938.35960200000011</v>
      </c>
      <c r="M66" s="110">
        <f t="shared" ref="M66" si="51">M25</f>
        <v>942.30815900000005</v>
      </c>
      <c r="N66" s="111">
        <f t="shared" si="49"/>
        <v>52.202260000000003</v>
      </c>
      <c r="O66" s="111">
        <f t="shared" si="49"/>
        <v>78.205518999999995</v>
      </c>
      <c r="P66" s="111">
        <f t="shared" si="49"/>
        <v>40.207402000000002</v>
      </c>
      <c r="Q66" s="111">
        <f t="shared" si="49"/>
        <v>58.482149999999997</v>
      </c>
      <c r="R66" s="111">
        <f t="shared" si="49"/>
        <v>74.795205999999993</v>
      </c>
      <c r="S66" s="111">
        <f t="shared" si="49"/>
        <v>80.362859</v>
      </c>
      <c r="T66" s="111">
        <f t="shared" si="49"/>
        <v>69.146569999999997</v>
      </c>
      <c r="U66" s="111">
        <f t="shared" si="49"/>
        <v>79.655963999999997</v>
      </c>
      <c r="V66" s="111">
        <f t="shared" si="49"/>
        <v>89.353569000000007</v>
      </c>
      <c r="W66" s="111">
        <f t="shared" si="49"/>
        <v>77.344985999999992</v>
      </c>
      <c r="X66" s="111">
        <f t="shared" si="49"/>
        <v>0</v>
      </c>
      <c r="Y66" s="111">
        <f t="shared" si="49"/>
        <v>0</v>
      </c>
      <c r="Z66" s="112">
        <f t="shared" si="49"/>
        <v>752.81950400000005</v>
      </c>
      <c r="AA66" s="112">
        <f t="shared" si="49"/>
        <v>699.756485</v>
      </c>
      <c r="AB66" s="115">
        <f t="shared" si="39"/>
        <v>-7.0485712336167183E-2</v>
      </c>
    </row>
    <row r="67" spans="1:28">
      <c r="A67" s="109" t="s">
        <v>15</v>
      </c>
      <c r="B67" s="109" t="str">
        <f t="shared" ref="B67:AA67" si="52">B33</f>
        <v>Cantidad</v>
      </c>
      <c r="C67" s="109" t="str">
        <f t="shared" si="52"/>
        <v>(Miles TM.)</v>
      </c>
      <c r="D67" s="110">
        <f t="shared" ref="D67:E67" si="53">D33</f>
        <v>41.111622999999994</v>
      </c>
      <c r="E67" s="110">
        <f t="shared" si="53"/>
        <v>38.263483999999998</v>
      </c>
      <c r="F67" s="110">
        <f t="shared" si="52"/>
        <v>37.071149999999996</v>
      </c>
      <c r="G67" s="110">
        <f t="shared" si="52"/>
        <v>39.02278900000001</v>
      </c>
      <c r="H67" s="110">
        <f t="shared" si="52"/>
        <v>31.899958000000002</v>
      </c>
      <c r="I67" s="110">
        <f t="shared" si="52"/>
        <v>25.545801000000001</v>
      </c>
      <c r="J67" s="110">
        <f t="shared" si="52"/>
        <v>23.824697999999998</v>
      </c>
      <c r="K67" s="110">
        <f t="shared" si="52"/>
        <v>24.640213999999997</v>
      </c>
      <c r="L67" s="110">
        <f t="shared" si="52"/>
        <v>20.111056000000001</v>
      </c>
      <c r="M67" s="110">
        <f t="shared" ref="M67" si="54">M33</f>
        <v>19.371681000000002</v>
      </c>
      <c r="N67" s="111">
        <f t="shared" si="52"/>
        <v>1.31603</v>
      </c>
      <c r="O67" s="111">
        <f t="shared" si="52"/>
        <v>1.4013199999999999</v>
      </c>
      <c r="P67" s="111">
        <f t="shared" si="52"/>
        <v>1.811407</v>
      </c>
      <c r="Q67" s="111">
        <f t="shared" si="52"/>
        <v>1.7588790000000001</v>
      </c>
      <c r="R67" s="111">
        <f t="shared" si="52"/>
        <v>1.723708</v>
      </c>
      <c r="S67" s="111">
        <f t="shared" si="52"/>
        <v>1.3803160000000001</v>
      </c>
      <c r="T67" s="111">
        <f t="shared" si="52"/>
        <v>1.5880810000000001</v>
      </c>
      <c r="U67" s="111">
        <f t="shared" si="52"/>
        <v>1.7392350000000001</v>
      </c>
      <c r="V67" s="111">
        <f t="shared" si="52"/>
        <v>1.5302290000000001</v>
      </c>
      <c r="W67" s="111">
        <f t="shared" si="52"/>
        <v>1.5943069999999999</v>
      </c>
      <c r="X67" s="111">
        <f t="shared" si="52"/>
        <v>0</v>
      </c>
      <c r="Y67" s="111">
        <f t="shared" si="52"/>
        <v>0</v>
      </c>
      <c r="Z67" s="112">
        <f t="shared" si="52"/>
        <v>16.201050000000002</v>
      </c>
      <c r="AA67" s="112">
        <f t="shared" si="52"/>
        <v>15.843512000000002</v>
      </c>
      <c r="AB67" s="115">
        <f t="shared" si="39"/>
        <v>-2.2068816527323842E-2</v>
      </c>
    </row>
    <row r="68" spans="1:28">
      <c r="A68" s="109" t="s">
        <v>16</v>
      </c>
      <c r="B68" s="109" t="str">
        <f t="shared" ref="B68:Y68" si="55">B37</f>
        <v>Cantidad</v>
      </c>
      <c r="C68" s="109" t="str">
        <f t="shared" si="55"/>
        <v>(Miles TM.)</v>
      </c>
      <c r="D68" s="110">
        <f>D29</f>
        <v>7.1777029999999993</v>
      </c>
      <c r="E68" s="110">
        <f>E29</f>
        <v>6.8411140000000001</v>
      </c>
      <c r="F68" s="110">
        <f>F29</f>
        <v>6.7791249999999996</v>
      </c>
      <c r="G68" s="110">
        <f t="shared" ref="G68:L68" si="56">G29</f>
        <v>7.959607000000001</v>
      </c>
      <c r="H68" s="110">
        <f t="shared" si="56"/>
        <v>9.2557340000000003</v>
      </c>
      <c r="I68" s="110">
        <f t="shared" si="56"/>
        <v>9.7848829999999989</v>
      </c>
      <c r="J68" s="110">
        <f t="shared" si="56"/>
        <v>10.373199999999999</v>
      </c>
      <c r="K68" s="110">
        <f t="shared" si="56"/>
        <v>11.368120999999999</v>
      </c>
      <c r="L68" s="110">
        <f t="shared" si="56"/>
        <v>11.646831000000001</v>
      </c>
      <c r="M68" s="110">
        <f t="shared" ref="M68" si="57">M29</f>
        <v>11.050374</v>
      </c>
      <c r="N68" s="111">
        <f t="shared" ref="N68:W68" si="58">N29</f>
        <v>1.3887149999999999</v>
      </c>
      <c r="O68" s="111">
        <f t="shared" si="58"/>
        <v>0.74816900000000008</v>
      </c>
      <c r="P68" s="111">
        <f t="shared" si="58"/>
        <v>1.2708390000000001</v>
      </c>
      <c r="Q68" s="111">
        <f t="shared" si="58"/>
        <v>1.45044</v>
      </c>
      <c r="R68" s="111">
        <f t="shared" si="58"/>
        <v>1.2173690000000001</v>
      </c>
      <c r="S68" s="111">
        <f t="shared" si="58"/>
        <v>1.0566420000000001</v>
      </c>
      <c r="T68" s="111">
        <f t="shared" si="58"/>
        <v>0.78912099999999996</v>
      </c>
      <c r="U68" s="111">
        <f t="shared" si="58"/>
        <v>0.82909299999999997</v>
      </c>
      <c r="V68" s="111">
        <f t="shared" si="58"/>
        <v>1.0213650000000001</v>
      </c>
      <c r="W68" s="111">
        <f t="shared" si="58"/>
        <v>0.12067900000000001</v>
      </c>
      <c r="X68" s="111">
        <f t="shared" si="55"/>
        <v>0</v>
      </c>
      <c r="Y68" s="111">
        <f t="shared" si="55"/>
        <v>0</v>
      </c>
      <c r="Z68" s="112">
        <f>Z29</f>
        <v>9.4060629999999996</v>
      </c>
      <c r="AA68" s="112">
        <f>AA29</f>
        <v>9.8924320000000012</v>
      </c>
      <c r="AB68" s="115">
        <f t="shared" si="39"/>
        <v>5.1708031298536072E-2</v>
      </c>
    </row>
    <row r="69" spans="1:28">
      <c r="A69" s="109" t="s">
        <v>18</v>
      </c>
      <c r="B69" s="109" t="str">
        <f t="shared" ref="B69:AA69" si="59">B37</f>
        <v>Cantidad</v>
      </c>
      <c r="C69" s="109" t="str">
        <f t="shared" si="59"/>
        <v>(Miles TM.)</v>
      </c>
      <c r="D69" s="110">
        <f t="shared" ref="D69:E69" si="60">D37</f>
        <v>16.161707224000001</v>
      </c>
      <c r="E69" s="110">
        <f t="shared" si="60"/>
        <v>18.255964222000003</v>
      </c>
      <c r="F69" s="110">
        <f t="shared" si="59"/>
        <v>12.22908432</v>
      </c>
      <c r="G69" s="110">
        <f t="shared" si="59"/>
        <v>16.693816124000001</v>
      </c>
      <c r="H69" s="110">
        <f t="shared" si="59"/>
        <v>19.451061820000003</v>
      </c>
      <c r="I69" s="110">
        <f t="shared" si="59"/>
        <v>17.877299378000004</v>
      </c>
      <c r="J69" s="110">
        <f t="shared" si="59"/>
        <v>18.448508504000003</v>
      </c>
      <c r="K69" s="110">
        <f t="shared" si="59"/>
        <v>16.477174284000004</v>
      </c>
      <c r="L69" s="110">
        <f t="shared" ref="L69:M69" si="61">L37</f>
        <v>17.754669809999999</v>
      </c>
      <c r="M69" s="110">
        <f t="shared" si="61"/>
        <v>24.406133279999999</v>
      </c>
      <c r="N69" s="111">
        <f t="shared" si="59"/>
        <v>1.5830079720000001</v>
      </c>
      <c r="O69" s="111">
        <f t="shared" si="59"/>
        <v>1.743105474</v>
      </c>
      <c r="P69" s="111">
        <f t="shared" si="59"/>
        <v>1.9565257700000001</v>
      </c>
      <c r="Q69" s="111">
        <f t="shared" si="59"/>
        <v>1.3996478880000001</v>
      </c>
      <c r="R69" s="111">
        <f t="shared" si="59"/>
        <v>1.8504337840000002</v>
      </c>
      <c r="S69" s="111">
        <f t="shared" si="59"/>
        <v>1.7792370160000002</v>
      </c>
      <c r="T69" s="111">
        <f t="shared" si="59"/>
        <v>2.380517652</v>
      </c>
      <c r="U69" s="111">
        <f>U37</f>
        <v>2.226119722</v>
      </c>
      <c r="V69" s="111">
        <f>V37</f>
        <v>2.39237302</v>
      </c>
      <c r="W69" s="111">
        <f>W37</f>
        <v>2.5146130759999998</v>
      </c>
      <c r="X69" s="111">
        <f t="shared" si="59"/>
        <v>0</v>
      </c>
      <c r="Y69" s="111">
        <f t="shared" si="59"/>
        <v>0</v>
      </c>
      <c r="Z69" s="112">
        <f t="shared" si="59"/>
        <v>20.247055954</v>
      </c>
      <c r="AA69" s="112">
        <f t="shared" si="59"/>
        <v>19.825581373999999</v>
      </c>
      <c r="AB69" s="115">
        <f t="shared" si="39"/>
        <v>-2.08165859252607E-2</v>
      </c>
    </row>
    <row r="70" spans="1:28">
      <c r="AB70" s="12"/>
    </row>
    <row r="72" spans="1:28" ht="23.25" customHeight="1">
      <c r="D72" s="655" t="s">
        <v>187</v>
      </c>
      <c r="E72" s="655"/>
      <c r="F72" s="655"/>
      <c r="G72" s="655"/>
      <c r="H72" s="655"/>
      <c r="I72" s="655"/>
      <c r="J72" s="655"/>
      <c r="K72" s="655"/>
      <c r="L72" s="655"/>
      <c r="M72" s="655"/>
      <c r="N72" s="655"/>
      <c r="O72" s="655"/>
      <c r="P72" s="655"/>
      <c r="Q72" s="655"/>
      <c r="R72" s="655"/>
      <c r="S72" s="655"/>
      <c r="T72" s="655"/>
      <c r="U72" s="655"/>
      <c r="V72" s="655"/>
      <c r="W72" s="655"/>
      <c r="X72" s="655"/>
      <c r="Y72" s="655"/>
      <c r="Z72" s="655"/>
      <c r="AA72" s="655"/>
      <c r="AB72" s="655"/>
    </row>
    <row r="73" spans="1:28">
      <c r="O73" s="101"/>
      <c r="P73" s="101"/>
      <c r="Q73" s="101"/>
      <c r="R73" s="130"/>
      <c r="S73" s="101"/>
      <c r="T73" s="130"/>
      <c r="U73" s="130"/>
      <c r="V73" s="130"/>
      <c r="W73" s="130"/>
      <c r="X73" s="101"/>
    </row>
    <row r="74" spans="1:28">
      <c r="D74" s="654" t="s">
        <v>179</v>
      </c>
      <c r="E74" s="654"/>
      <c r="F74" s="654"/>
      <c r="G74" s="654"/>
      <c r="H74" s="654"/>
      <c r="I74" s="654"/>
      <c r="J74" s="654"/>
      <c r="K74" s="654"/>
      <c r="L74" s="654"/>
      <c r="M74" s="654"/>
      <c r="N74" s="654"/>
      <c r="O74" s="654"/>
      <c r="P74" s="654"/>
      <c r="Q74" s="654"/>
      <c r="R74" s="654"/>
      <c r="S74" s="654"/>
      <c r="T74" s="654"/>
      <c r="U74" s="654"/>
      <c r="V74" s="654"/>
      <c r="W74" s="654"/>
      <c r="X74" s="654"/>
      <c r="Y74" s="654"/>
      <c r="Z74" s="654"/>
      <c r="AA74" s="654"/>
      <c r="AB74" s="654"/>
    </row>
    <row r="75" spans="1:28">
      <c r="D75" s="654" t="s">
        <v>180</v>
      </c>
      <c r="E75" s="654"/>
      <c r="F75" s="654"/>
      <c r="G75" s="654"/>
      <c r="H75" s="654"/>
      <c r="I75" s="654"/>
      <c r="J75" s="654"/>
      <c r="K75" s="654"/>
      <c r="L75" s="654"/>
      <c r="M75" s="654"/>
      <c r="N75" s="654"/>
      <c r="O75" s="654"/>
      <c r="P75" s="654"/>
      <c r="Q75" s="654"/>
      <c r="R75" s="654"/>
      <c r="S75" s="654"/>
      <c r="T75" s="654"/>
      <c r="U75" s="654"/>
      <c r="V75" s="654"/>
      <c r="W75" s="654"/>
      <c r="X75" s="654"/>
      <c r="Y75" s="654"/>
      <c r="Z75" s="654"/>
      <c r="AA75" s="654"/>
      <c r="AB75" s="654"/>
    </row>
    <row r="76" spans="1:28">
      <c r="N76" s="101"/>
      <c r="O76" s="101"/>
      <c r="P76" s="101"/>
      <c r="Q76" s="130"/>
      <c r="R76" s="101"/>
      <c r="S76" s="101"/>
      <c r="T76" s="101"/>
      <c r="U76" s="101"/>
      <c r="V76" s="130"/>
      <c r="W76" s="101"/>
    </row>
    <row r="77" spans="1:28">
      <c r="D77" s="654" t="s">
        <v>181</v>
      </c>
      <c r="E77" s="654"/>
      <c r="F77" s="654"/>
      <c r="G77" s="654"/>
      <c r="H77" s="654"/>
      <c r="I77" s="654"/>
      <c r="J77" s="654"/>
      <c r="K77" s="654"/>
      <c r="L77" s="654"/>
      <c r="M77" s="654"/>
      <c r="N77" s="654"/>
      <c r="O77" s="654"/>
      <c r="P77" s="654"/>
      <c r="Q77" s="654"/>
      <c r="R77" s="654"/>
      <c r="S77" s="654"/>
      <c r="T77" s="654"/>
      <c r="U77" s="654"/>
      <c r="V77" s="654"/>
      <c r="W77" s="654"/>
      <c r="X77" s="654"/>
      <c r="Y77" s="654"/>
      <c r="Z77" s="654"/>
      <c r="AA77" s="654"/>
      <c r="AB77" s="654"/>
    </row>
    <row r="78" spans="1:28">
      <c r="N78" s="101"/>
      <c r="O78" s="101"/>
      <c r="P78" s="101"/>
      <c r="Q78" s="130"/>
      <c r="R78" s="101"/>
      <c r="S78" s="101"/>
      <c r="T78" s="101"/>
      <c r="U78" s="101"/>
      <c r="V78" s="130"/>
      <c r="W78" s="101"/>
    </row>
    <row r="79" spans="1:28">
      <c r="L79" s="135"/>
      <c r="N79" s="136"/>
      <c r="O79" s="136"/>
      <c r="P79" s="136"/>
      <c r="Q79" s="137"/>
      <c r="R79" s="136"/>
      <c r="S79" s="136"/>
      <c r="T79" s="101"/>
      <c r="U79" s="101"/>
      <c r="V79" s="130"/>
      <c r="W79" s="101"/>
    </row>
    <row r="80" spans="1:28">
      <c r="L80" s="135"/>
      <c r="N80" s="136"/>
      <c r="O80" s="136"/>
      <c r="P80" s="136"/>
      <c r="Q80" s="137"/>
      <c r="R80" s="136"/>
      <c r="S80" s="136"/>
      <c r="T80" s="101"/>
      <c r="U80" s="101"/>
      <c r="V80" s="130"/>
      <c r="W80" s="101"/>
    </row>
    <row r="81" spans="5:23">
      <c r="L81" s="134"/>
      <c r="N81" s="103"/>
      <c r="O81" s="103"/>
      <c r="P81" s="103"/>
      <c r="Q81" s="141"/>
      <c r="R81" s="103"/>
      <c r="S81" s="103"/>
      <c r="T81" s="103"/>
      <c r="U81" s="103"/>
      <c r="V81" s="130"/>
      <c r="W81" s="101"/>
    </row>
    <row r="82" spans="5:23">
      <c r="N82" s="101"/>
      <c r="O82" s="101"/>
      <c r="P82" s="101"/>
      <c r="Q82" s="130"/>
      <c r="R82" s="101"/>
      <c r="S82" s="101"/>
      <c r="T82" s="101"/>
      <c r="U82" s="101"/>
      <c r="V82" s="130"/>
      <c r="W82" s="101"/>
    </row>
    <row r="83" spans="5:23">
      <c r="E83" s="6">
        <v>187.35705999999999</v>
      </c>
      <c r="F83" s="6">
        <v>473.95659699999999</v>
      </c>
      <c r="G83" s="6">
        <v>94.812437000000003</v>
      </c>
      <c r="H83" s="6">
        <v>0.44813199999999997</v>
      </c>
      <c r="I83" s="6">
        <v>52.202260000000003</v>
      </c>
      <c r="J83" s="633">
        <v>1.31603</v>
      </c>
      <c r="K83" s="633">
        <v>1.3887149999999999</v>
      </c>
      <c r="L83" s="633">
        <v>1.5830079720000001</v>
      </c>
      <c r="N83" s="142"/>
      <c r="O83" s="142"/>
      <c r="P83" s="142"/>
      <c r="Q83" s="142"/>
      <c r="R83" s="142"/>
      <c r="S83" s="142"/>
      <c r="T83" s="142"/>
      <c r="U83" s="142"/>
      <c r="V83" s="142"/>
      <c r="W83" s="142"/>
    </row>
    <row r="84" spans="5:23">
      <c r="E84" s="6">
        <v>220.39220299999999</v>
      </c>
      <c r="F84" s="6">
        <v>487.93787200000003</v>
      </c>
      <c r="G84" s="6">
        <v>110.88611800000001</v>
      </c>
      <c r="H84" s="6">
        <v>0.52719899999999997</v>
      </c>
      <c r="I84" s="6">
        <v>78.205518999999995</v>
      </c>
      <c r="J84" s="633">
        <v>1.4013199999999999</v>
      </c>
      <c r="K84" s="633">
        <v>0.74816900000000008</v>
      </c>
      <c r="L84" s="633">
        <v>1.743105474</v>
      </c>
    </row>
    <row r="85" spans="5:23">
      <c r="E85" s="6">
        <v>192.605693</v>
      </c>
      <c r="F85" s="6">
        <v>485.17361399999999</v>
      </c>
      <c r="G85" s="6">
        <v>97.585436000000001</v>
      </c>
      <c r="H85" s="6">
        <v>0.56929700000000005</v>
      </c>
      <c r="I85" s="6">
        <v>40.207402000000002</v>
      </c>
      <c r="J85" s="633">
        <v>1.811407</v>
      </c>
      <c r="K85" s="633">
        <v>1.2708390000000001</v>
      </c>
      <c r="L85" s="633">
        <v>1.9565257700000001</v>
      </c>
    </row>
    <row r="86" spans="5:23">
      <c r="E86" s="6">
        <v>198.84464400000002</v>
      </c>
      <c r="F86" s="6">
        <v>503.83890400000001</v>
      </c>
      <c r="G86" s="6">
        <v>71.078895000000003</v>
      </c>
      <c r="H86" s="6">
        <v>0.51117999999999997</v>
      </c>
      <c r="I86" s="6">
        <v>58.482149999999997</v>
      </c>
      <c r="J86" s="633">
        <v>1.7588790000000001</v>
      </c>
      <c r="K86" s="633">
        <v>1.45044</v>
      </c>
      <c r="L86" s="633">
        <v>1.3996478880000001</v>
      </c>
    </row>
    <row r="87" spans="5:23">
      <c r="E87" s="6">
        <v>224.091903</v>
      </c>
      <c r="F87" s="6">
        <v>483.70285100000001</v>
      </c>
      <c r="G87" s="6">
        <v>125.731363</v>
      </c>
      <c r="H87" s="6">
        <v>0.56509799999999999</v>
      </c>
      <c r="I87" s="6">
        <v>74.795205999999993</v>
      </c>
      <c r="J87" s="633">
        <v>1.723708</v>
      </c>
      <c r="K87" s="633">
        <v>1.2173690000000001</v>
      </c>
      <c r="L87" s="633">
        <v>1.8504337840000002</v>
      </c>
    </row>
    <row r="88" spans="5:23">
      <c r="E88" s="6">
        <v>244.104097</v>
      </c>
      <c r="F88" s="6">
        <v>576.93613700000003</v>
      </c>
      <c r="G88" s="6">
        <v>106.254958</v>
      </c>
      <c r="H88" s="6">
        <v>0.62961</v>
      </c>
      <c r="I88" s="6">
        <v>80.362859</v>
      </c>
      <c r="J88" s="633">
        <v>1.3803160000000001</v>
      </c>
      <c r="K88" s="633">
        <v>1.7792370160000002</v>
      </c>
      <c r="L88" s="633">
        <v>1.7792370160000002</v>
      </c>
      <c r="M88" s="4"/>
      <c r="N88" s="101"/>
      <c r="O88" s="101"/>
      <c r="P88" s="101"/>
      <c r="Q88" s="140"/>
      <c r="R88" s="101"/>
      <c r="S88" s="140"/>
      <c r="T88" s="140"/>
      <c r="U88" s="140"/>
    </row>
    <row r="89" spans="5:23">
      <c r="E89" s="6">
        <v>170.49120000000002</v>
      </c>
      <c r="F89" s="6">
        <v>498.46712200000002</v>
      </c>
      <c r="G89" s="6">
        <v>84.956900000000005</v>
      </c>
      <c r="H89" s="6">
        <v>0.601908</v>
      </c>
      <c r="I89" s="6">
        <v>69.146569999999997</v>
      </c>
      <c r="J89" s="633">
        <v>1.5880810000000001</v>
      </c>
      <c r="K89" s="633">
        <v>2.380517652</v>
      </c>
      <c r="L89" s="633">
        <v>2.380517652</v>
      </c>
      <c r="M89" s="4"/>
      <c r="N89" s="101"/>
      <c r="O89" s="101"/>
      <c r="P89" s="101"/>
      <c r="Q89" s="140"/>
      <c r="R89" s="101"/>
      <c r="S89" s="140"/>
      <c r="T89" s="140"/>
      <c r="U89" s="140"/>
    </row>
    <row r="90" spans="5:23">
      <c r="E90" s="6">
        <v>225.30031700000001</v>
      </c>
      <c r="F90" s="6">
        <v>635.74007800000004</v>
      </c>
      <c r="G90" s="6">
        <v>83.938490999999999</v>
      </c>
      <c r="H90" s="6">
        <v>0.63643700000000003</v>
      </c>
      <c r="I90" s="6">
        <v>79.655963999999997</v>
      </c>
      <c r="J90" s="633">
        <v>1.7392350000000001</v>
      </c>
      <c r="K90" s="633">
        <v>2.226119722</v>
      </c>
      <c r="L90" s="633">
        <v>2.226119722</v>
      </c>
      <c r="M90" s="4"/>
      <c r="N90" s="101"/>
      <c r="O90" s="101"/>
      <c r="P90" s="101"/>
      <c r="Q90" s="140"/>
      <c r="R90" s="101"/>
      <c r="S90" s="140"/>
      <c r="T90" s="140"/>
      <c r="U90" s="140"/>
    </row>
    <row r="91" spans="5:23">
      <c r="E91" s="6">
        <v>266.894338</v>
      </c>
      <c r="F91" s="6">
        <v>597.45725500000003</v>
      </c>
      <c r="G91" s="6">
        <v>109.25457400000001</v>
      </c>
      <c r="H91" s="6">
        <v>0.496699</v>
      </c>
      <c r="I91" s="6">
        <v>89.353569000000007</v>
      </c>
      <c r="J91" s="633">
        <v>1.5302290000000001</v>
      </c>
      <c r="K91" s="633">
        <v>2.39237302</v>
      </c>
      <c r="L91" s="633">
        <v>2.39237302</v>
      </c>
      <c r="M91" s="4"/>
      <c r="N91" s="101"/>
      <c r="O91" s="101"/>
      <c r="P91" s="101"/>
      <c r="Q91" s="140"/>
      <c r="R91" s="101"/>
      <c r="S91" s="140"/>
      <c r="T91" s="140"/>
      <c r="U91" s="140"/>
    </row>
    <row r="92" spans="5:23">
      <c r="E92" s="6">
        <v>204.89388500000001</v>
      </c>
      <c r="F92" s="6">
        <v>515.53475900000001</v>
      </c>
      <c r="G92" s="6">
        <v>110.187513</v>
      </c>
      <c r="H92" s="6">
        <v>0.69166300000000003</v>
      </c>
      <c r="I92" s="6">
        <v>77.344985999999992</v>
      </c>
      <c r="J92" s="633">
        <v>1.5943069999999999</v>
      </c>
      <c r="K92" s="633">
        <v>2.5146130759999998</v>
      </c>
      <c r="L92" s="633">
        <v>2.5146130759999998</v>
      </c>
      <c r="M92" s="4"/>
      <c r="N92" s="101"/>
      <c r="O92" s="101"/>
      <c r="P92" s="101"/>
      <c r="Q92" s="140"/>
      <c r="R92" s="101"/>
      <c r="S92" s="140"/>
      <c r="T92" s="140"/>
      <c r="U92" s="140"/>
    </row>
    <row r="93" spans="5:23"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4"/>
      <c r="N93" s="101"/>
      <c r="O93" s="101"/>
      <c r="P93" s="101"/>
      <c r="Q93" s="140"/>
      <c r="R93" s="101"/>
      <c r="S93" s="140"/>
      <c r="T93" s="140"/>
      <c r="U93" s="140"/>
    </row>
    <row r="94" spans="5:23"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N94" s="101"/>
      <c r="O94" s="101"/>
      <c r="P94" s="101"/>
      <c r="Q94" s="140"/>
      <c r="R94" s="101"/>
      <c r="S94" s="140"/>
      <c r="T94" s="140"/>
      <c r="U94" s="140"/>
    </row>
    <row r="95" spans="5:23">
      <c r="E95" s="6">
        <v>2023.844705</v>
      </c>
      <c r="F95" s="6">
        <v>4865.8083360000001</v>
      </c>
      <c r="G95" s="6">
        <v>894.04865899999993</v>
      </c>
      <c r="H95" s="6">
        <v>5.9477979999999988</v>
      </c>
      <c r="I95" s="6">
        <v>752.81950400000005</v>
      </c>
      <c r="J95" s="6">
        <v>16.201050000000002</v>
      </c>
      <c r="K95" s="6">
        <v>9.4060629999999996</v>
      </c>
      <c r="L95" s="6">
        <v>20.247055954</v>
      </c>
      <c r="N95" s="142"/>
      <c r="O95" s="142"/>
      <c r="P95" s="142"/>
      <c r="Q95" s="142"/>
      <c r="R95" s="142"/>
      <c r="S95" s="142"/>
      <c r="T95" s="142"/>
      <c r="U95" s="142"/>
    </row>
    <row r="96" spans="5:23">
      <c r="E96" s="6">
        <v>2134.97534</v>
      </c>
      <c r="F96" s="6">
        <v>5258.7451890000011</v>
      </c>
      <c r="G96" s="6">
        <v>994.68668500000001</v>
      </c>
      <c r="H96" s="6">
        <v>5.6772229999999997</v>
      </c>
      <c r="I96" s="6">
        <v>699.756485</v>
      </c>
      <c r="J96" s="6">
        <v>15.843512000000002</v>
      </c>
      <c r="K96" s="6">
        <v>9.8924320000000012</v>
      </c>
      <c r="L96" s="6">
        <v>19.825581373999999</v>
      </c>
    </row>
    <row r="97" spans="5:22">
      <c r="E97" s="6">
        <v>0.36586886060993762</v>
      </c>
      <c r="F97" s="6">
        <v>7.6456355456846925E-2</v>
      </c>
      <c r="G97" s="6">
        <v>0.63214533438441345</v>
      </c>
      <c r="H97" s="6">
        <v>-2.993044362689512E-2</v>
      </c>
      <c r="I97" s="6">
        <v>6.2997414048562739E-2</v>
      </c>
      <c r="J97" s="6">
        <v>0.13847925923263871</v>
      </c>
      <c r="K97" s="6">
        <v>0.43521668276104641</v>
      </c>
      <c r="L97" s="6">
        <v>0.26803403525440905</v>
      </c>
    </row>
    <row r="103" spans="5:22">
      <c r="N103" s="4" t="s">
        <v>139</v>
      </c>
      <c r="O103" s="4">
        <v>187</v>
      </c>
      <c r="P103" s="4">
        <v>478</v>
      </c>
      <c r="Q103" s="4">
        <v>94</v>
      </c>
      <c r="R103" s="4">
        <v>0.4</v>
      </c>
      <c r="S103" s="4">
        <v>52</v>
      </c>
      <c r="T103" s="4">
        <v>1.3</v>
      </c>
      <c r="U103" s="4">
        <v>1.4</v>
      </c>
      <c r="V103" s="4">
        <v>1.6</v>
      </c>
    </row>
    <row r="104" spans="5:22">
      <c r="N104" s="4" t="s">
        <v>166</v>
      </c>
      <c r="O104" s="4">
        <v>220</v>
      </c>
      <c r="P104" s="4">
        <v>491</v>
      </c>
      <c r="Q104" s="4">
        <v>111</v>
      </c>
      <c r="R104" s="4">
        <v>0.5</v>
      </c>
      <c r="S104" s="4">
        <v>78</v>
      </c>
      <c r="T104" s="4">
        <v>1.4</v>
      </c>
      <c r="U104" s="4">
        <v>0.7</v>
      </c>
      <c r="V104" s="4">
        <v>1.7</v>
      </c>
    </row>
    <row r="105" spans="5:22">
      <c r="N105" s="4" t="s">
        <v>141</v>
      </c>
      <c r="O105" s="4">
        <v>193</v>
      </c>
      <c r="P105" s="4">
        <v>475</v>
      </c>
      <c r="Q105" s="4">
        <v>98</v>
      </c>
      <c r="R105" s="4">
        <v>0.6</v>
      </c>
      <c r="S105" s="4">
        <v>40</v>
      </c>
      <c r="T105" s="4">
        <v>1.8</v>
      </c>
      <c r="U105" s="4">
        <v>1.3</v>
      </c>
      <c r="V105" s="4">
        <v>2</v>
      </c>
    </row>
    <row r="106" spans="5:22">
      <c r="N106" s="4" t="s">
        <v>142</v>
      </c>
      <c r="O106" s="4">
        <v>199</v>
      </c>
      <c r="P106" s="4">
        <v>481</v>
      </c>
      <c r="Q106" s="4">
        <v>71</v>
      </c>
      <c r="R106" s="4">
        <v>0.5</v>
      </c>
      <c r="S106" s="4">
        <v>58</v>
      </c>
      <c r="T106" s="4">
        <v>1.8</v>
      </c>
      <c r="U106" s="4">
        <v>1.5</v>
      </c>
      <c r="V106" s="4">
        <v>1.4</v>
      </c>
    </row>
    <row r="107" spans="5:22">
      <c r="N107" s="4" t="s">
        <v>143</v>
      </c>
      <c r="O107" s="4">
        <v>224</v>
      </c>
      <c r="P107" s="4">
        <v>479</v>
      </c>
      <c r="Q107" s="4">
        <v>126</v>
      </c>
      <c r="R107" s="4">
        <v>0.6</v>
      </c>
      <c r="S107" s="4">
        <v>75</v>
      </c>
      <c r="T107" s="4">
        <v>1.7</v>
      </c>
      <c r="U107" s="4">
        <v>1.2</v>
      </c>
      <c r="V107" s="4">
        <v>1.9</v>
      </c>
    </row>
    <row r="108" spans="5:22">
      <c r="N108" s="4" t="s">
        <v>144</v>
      </c>
      <c r="O108" s="4">
        <v>234</v>
      </c>
      <c r="P108" s="4">
        <v>522</v>
      </c>
      <c r="Q108" s="4">
        <v>105</v>
      </c>
      <c r="R108" s="4">
        <v>0.5</v>
      </c>
      <c r="S108" s="4">
        <v>70</v>
      </c>
      <c r="T108" s="4">
        <v>1.4</v>
      </c>
      <c r="U108" s="4">
        <v>1.7</v>
      </c>
      <c r="V108" s="4">
        <v>1.7</v>
      </c>
    </row>
  </sheetData>
  <mergeCells count="6">
    <mergeCell ref="Z4:AA4"/>
    <mergeCell ref="F4:L4"/>
    <mergeCell ref="D74:AB74"/>
    <mergeCell ref="D75:AB75"/>
    <mergeCell ref="D77:AB77"/>
    <mergeCell ref="D72:AB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topLeftCell="A49" zoomScale="130" zoomScaleNormal="130" workbookViewId="0">
      <selection activeCell="A73" sqref="A73:I75"/>
    </sheetView>
  </sheetViews>
  <sheetFormatPr baseColWidth="10" defaultColWidth="11.42578125" defaultRowHeight="15"/>
  <cols>
    <col min="1" max="1" width="13" style="172" customWidth="1"/>
    <col min="2" max="4" width="14.5703125" style="168" customWidth="1"/>
    <col min="5" max="9" width="15.5703125" style="168" customWidth="1"/>
    <col min="10" max="11" width="12.85546875" style="168" customWidth="1"/>
    <col min="12" max="12" width="2.5703125" style="169" customWidth="1"/>
    <col min="13" max="16384" width="11.42578125" style="169"/>
  </cols>
  <sheetData>
    <row r="1" spans="1:11">
      <c r="A1" s="298" t="s">
        <v>314</v>
      </c>
    </row>
    <row r="2" spans="1:11" ht="15.75">
      <c r="A2" s="143" t="s">
        <v>315</v>
      </c>
    </row>
    <row r="3" spans="1:11" ht="15.75">
      <c r="A3" s="143"/>
    </row>
    <row r="4" spans="1:11">
      <c r="A4" s="8" t="s">
        <v>573</v>
      </c>
    </row>
    <row r="5" spans="1:11">
      <c r="A5" s="179" t="s">
        <v>311</v>
      </c>
      <c r="B5" s="635" t="s">
        <v>218</v>
      </c>
      <c r="C5" s="635" t="s">
        <v>219</v>
      </c>
      <c r="D5" s="635" t="s">
        <v>220</v>
      </c>
      <c r="E5" s="635" t="s">
        <v>221</v>
      </c>
      <c r="F5" s="635" t="s">
        <v>222</v>
      </c>
      <c r="G5" s="635" t="s">
        <v>224</v>
      </c>
      <c r="H5" s="635" t="s">
        <v>223</v>
      </c>
      <c r="I5" s="635" t="s">
        <v>225</v>
      </c>
      <c r="J5" s="635" t="s">
        <v>27</v>
      </c>
      <c r="K5" s="635" t="s">
        <v>56</v>
      </c>
    </row>
    <row r="6" spans="1:11">
      <c r="A6" s="172">
        <v>2008</v>
      </c>
      <c r="B6" s="173">
        <v>7276.9520400628562</v>
      </c>
      <c r="C6" s="173">
        <v>5586.0346055150185</v>
      </c>
      <c r="D6" s="173">
        <v>1468.2951198311805</v>
      </c>
      <c r="E6" s="173">
        <v>595.44527574297194</v>
      </c>
      <c r="F6" s="173">
        <v>1135.6647188208904</v>
      </c>
      <c r="G6" s="173">
        <v>662.76975228062634</v>
      </c>
      <c r="H6" s="173">
        <v>385.08789704585701</v>
      </c>
      <c r="I6" s="173">
        <v>943.09487178572181</v>
      </c>
      <c r="J6" s="173">
        <v>47.623667214277958</v>
      </c>
      <c r="K6" s="173">
        <v>18100.9679482994</v>
      </c>
    </row>
    <row r="7" spans="1:11">
      <c r="A7" s="172">
        <v>2009</v>
      </c>
      <c r="B7" s="173">
        <v>5935</v>
      </c>
      <c r="C7" s="173">
        <v>6791</v>
      </c>
      <c r="D7" s="173">
        <v>1233</v>
      </c>
      <c r="E7" s="168">
        <v>214</v>
      </c>
      <c r="F7" s="173">
        <v>1116</v>
      </c>
      <c r="G7" s="168">
        <v>591</v>
      </c>
      <c r="H7" s="168">
        <v>298</v>
      </c>
      <c r="I7" s="168">
        <v>276</v>
      </c>
      <c r="J7" s="168">
        <v>27</v>
      </c>
      <c r="K7" s="173">
        <v>16481</v>
      </c>
    </row>
    <row r="8" spans="1:11">
      <c r="A8" s="172">
        <v>2010</v>
      </c>
      <c r="B8" s="173">
        <v>8879</v>
      </c>
      <c r="C8" s="173">
        <v>7745</v>
      </c>
      <c r="D8" s="173">
        <v>1696</v>
      </c>
      <c r="E8" s="168">
        <v>118</v>
      </c>
      <c r="F8" s="173">
        <v>1579</v>
      </c>
      <c r="G8" s="168">
        <v>842</v>
      </c>
      <c r="H8" s="168">
        <v>523</v>
      </c>
      <c r="I8" s="168">
        <v>492</v>
      </c>
      <c r="J8" s="168">
        <v>29</v>
      </c>
      <c r="K8" s="173">
        <v>21903</v>
      </c>
    </row>
    <row r="9" spans="1:11">
      <c r="A9" s="172">
        <v>2011</v>
      </c>
      <c r="B9" s="173">
        <v>10721</v>
      </c>
      <c r="C9" s="173">
        <v>10235</v>
      </c>
      <c r="D9" s="173">
        <v>1523</v>
      </c>
      <c r="E9" s="168">
        <v>219</v>
      </c>
      <c r="F9" s="173">
        <v>2427</v>
      </c>
      <c r="G9" s="168">
        <v>776</v>
      </c>
      <c r="H9" s="173">
        <v>1030</v>
      </c>
      <c r="I9" s="168">
        <v>564</v>
      </c>
      <c r="J9" s="168">
        <v>31</v>
      </c>
      <c r="K9" s="173">
        <v>27526</v>
      </c>
    </row>
    <row r="10" spans="1:11">
      <c r="A10" s="172">
        <v>2012</v>
      </c>
      <c r="B10" s="173">
        <v>10731</v>
      </c>
      <c r="C10" s="173">
        <v>10746</v>
      </c>
      <c r="D10" s="173">
        <v>1352</v>
      </c>
      <c r="E10" s="168">
        <v>210</v>
      </c>
      <c r="F10" s="173">
        <v>2575</v>
      </c>
      <c r="G10" s="168">
        <v>558</v>
      </c>
      <c r="H10" s="168">
        <v>845</v>
      </c>
      <c r="I10" s="168">
        <v>428</v>
      </c>
      <c r="J10" s="168">
        <v>22</v>
      </c>
      <c r="K10" s="173">
        <v>27467</v>
      </c>
    </row>
    <row r="11" spans="1:11">
      <c r="A11" s="172">
        <v>2013</v>
      </c>
      <c r="B11" s="173">
        <v>9821</v>
      </c>
      <c r="C11" s="173">
        <v>8536</v>
      </c>
      <c r="D11" s="173">
        <v>1414</v>
      </c>
      <c r="E11" s="168">
        <v>479</v>
      </c>
      <c r="F11" s="173">
        <v>1776</v>
      </c>
      <c r="G11" s="168">
        <v>528</v>
      </c>
      <c r="H11" s="168">
        <v>857</v>
      </c>
      <c r="I11" s="168">
        <v>356</v>
      </c>
      <c r="J11" s="168">
        <v>23</v>
      </c>
      <c r="K11" s="173">
        <v>23790</v>
      </c>
    </row>
    <row r="12" spans="1:11">
      <c r="A12" s="172">
        <v>2014</v>
      </c>
      <c r="B12" s="173">
        <v>8875</v>
      </c>
      <c r="C12" s="173">
        <v>6729</v>
      </c>
      <c r="D12" s="173">
        <v>1504</v>
      </c>
      <c r="E12" s="168">
        <v>331</v>
      </c>
      <c r="F12" s="173">
        <v>1523</v>
      </c>
      <c r="G12" s="168">
        <v>540</v>
      </c>
      <c r="H12" s="168">
        <v>647</v>
      </c>
      <c r="I12" s="168">
        <v>360</v>
      </c>
      <c r="J12" s="168">
        <v>38</v>
      </c>
      <c r="K12" s="173">
        <v>20547</v>
      </c>
    </row>
    <row r="13" spans="1:11">
      <c r="A13" s="172">
        <v>2015</v>
      </c>
      <c r="B13" s="173">
        <v>8167.541312653776</v>
      </c>
      <c r="C13" s="173">
        <v>6650.5953646963681</v>
      </c>
      <c r="D13" s="173">
        <v>1507.6585311955087</v>
      </c>
      <c r="E13" s="173">
        <v>137.79635297098301</v>
      </c>
      <c r="F13" s="173">
        <v>1548.2696011111268</v>
      </c>
      <c r="G13" s="173">
        <v>341.685340655076</v>
      </c>
      <c r="H13" s="173">
        <v>350.00259655641497</v>
      </c>
      <c r="I13" s="173">
        <v>219.63469285986599</v>
      </c>
      <c r="J13" s="173">
        <v>26.956227140133979</v>
      </c>
      <c r="K13" s="173">
        <v>18950.140019839251</v>
      </c>
    </row>
    <row r="14" spans="1:11">
      <c r="A14" s="172">
        <v>2016</v>
      </c>
      <c r="B14" s="173">
        <v>10171.202800494437</v>
      </c>
      <c r="C14" s="173">
        <v>7385.9574342377318</v>
      </c>
      <c r="D14" s="173">
        <v>1465.4520841719275</v>
      </c>
      <c r="E14" s="173">
        <v>120.45621156886003</v>
      </c>
      <c r="F14" s="173">
        <v>1657.8745242177492</v>
      </c>
      <c r="G14" s="173">
        <v>344.26226528241506</v>
      </c>
      <c r="H14" s="173">
        <v>343.76033679517201</v>
      </c>
      <c r="I14" s="173">
        <v>272.67154160154439</v>
      </c>
      <c r="J14" s="173">
        <v>14.999100398455615</v>
      </c>
      <c r="K14" s="173">
        <v>21776.636298768288</v>
      </c>
    </row>
    <row r="15" spans="1:11">
      <c r="A15" s="170">
        <v>2017</v>
      </c>
      <c r="B15" s="178">
        <f>SUM(B16:B25)</f>
        <v>10963.918546682486</v>
      </c>
      <c r="C15" s="178">
        <f t="shared" ref="C15:K15" si="0">SUM(C16:C25)</f>
        <v>6607.3898050560692</v>
      </c>
      <c r="D15" s="178">
        <f t="shared" si="0"/>
        <v>1832.0854166988361</v>
      </c>
      <c r="E15" s="178">
        <f t="shared" si="0"/>
        <v>96.767965559524995</v>
      </c>
      <c r="F15" s="178">
        <f t="shared" si="0"/>
        <v>1381.2238903401528</v>
      </c>
      <c r="G15" s="178">
        <f t="shared" si="0"/>
        <v>316.25311050013295</v>
      </c>
      <c r="H15" s="178">
        <f t="shared" si="0"/>
        <v>390.52293047293597</v>
      </c>
      <c r="I15" s="178">
        <f t="shared" si="0"/>
        <v>284.01580934884561</v>
      </c>
      <c r="J15" s="178">
        <f t="shared" si="0"/>
        <v>30.149587651154352</v>
      </c>
      <c r="K15" s="178">
        <f t="shared" si="0"/>
        <v>21902.327062310134</v>
      </c>
    </row>
    <row r="16" spans="1:11">
      <c r="A16" s="570" t="s">
        <v>139</v>
      </c>
      <c r="B16" s="173">
        <v>877.512989608834</v>
      </c>
      <c r="C16" s="173">
        <v>564.53643808390007</v>
      </c>
      <c r="D16" s="173">
        <v>146.65418780015941</v>
      </c>
      <c r="E16" s="173">
        <v>7.5365141339719992</v>
      </c>
      <c r="F16" s="173">
        <v>99.876782463540735</v>
      </c>
      <c r="G16" s="173">
        <v>27.353139893823393</v>
      </c>
      <c r="H16" s="173">
        <v>66.769689257564991</v>
      </c>
      <c r="I16" s="173">
        <v>19.184964352212127</v>
      </c>
      <c r="J16" s="174">
        <v>3.6573926477878729</v>
      </c>
      <c r="K16" s="173">
        <v>1813.0820982417949</v>
      </c>
    </row>
    <row r="17" spans="1:11">
      <c r="A17" s="570" t="s">
        <v>140</v>
      </c>
      <c r="B17" s="173">
        <v>1151.4053077613312</v>
      </c>
      <c r="C17" s="173">
        <v>602.2809352823781</v>
      </c>
      <c r="D17" s="173">
        <v>192.93146834337486</v>
      </c>
      <c r="E17" s="173">
        <v>9.0493834877759998</v>
      </c>
      <c r="F17" s="173">
        <v>156.49080269787902</v>
      </c>
      <c r="G17" s="173">
        <v>27.810328453472</v>
      </c>
      <c r="H17" s="173">
        <v>32.514615547974003</v>
      </c>
      <c r="I17" s="173">
        <v>23.393300919776348</v>
      </c>
      <c r="J17" s="174">
        <v>3.4352120802236534</v>
      </c>
      <c r="K17" s="173">
        <v>2199.3113545741849</v>
      </c>
    </row>
    <row r="18" spans="1:11">
      <c r="A18" s="570" t="s">
        <v>141</v>
      </c>
      <c r="B18" s="173">
        <v>1016.9505004080187</v>
      </c>
      <c r="C18" s="173">
        <v>597.29400202808904</v>
      </c>
      <c r="D18" s="173">
        <v>175.07233319807827</v>
      </c>
      <c r="E18" s="173">
        <v>10.008598209219</v>
      </c>
      <c r="F18" s="173">
        <v>79.031079869824495</v>
      </c>
      <c r="G18" s="173">
        <v>35.308213501116761</v>
      </c>
      <c r="H18" s="173">
        <v>54.889995852147003</v>
      </c>
      <c r="I18" s="173">
        <v>27.419922635552243</v>
      </c>
      <c r="J18" s="174">
        <v>2.2047323644477572</v>
      </c>
      <c r="K18" s="173">
        <v>1998.1793780664932</v>
      </c>
    </row>
    <row r="19" spans="1:11">
      <c r="A19" s="570" t="s">
        <v>142</v>
      </c>
      <c r="B19" s="173">
        <v>932.39109662231965</v>
      </c>
      <c r="C19" s="173">
        <v>638.06696449054459</v>
      </c>
      <c r="D19" s="173">
        <v>122.6139612722109</v>
      </c>
      <c r="E19" s="173">
        <v>9.1513478096400007</v>
      </c>
      <c r="F19" s="173">
        <v>114.85748576072299</v>
      </c>
      <c r="G19" s="173">
        <v>34.129454632682446</v>
      </c>
      <c r="H19" s="173">
        <v>56.789979484089002</v>
      </c>
      <c r="I19" s="173">
        <v>21.769065244547917</v>
      </c>
      <c r="J19" s="174">
        <v>0.46773675545208349</v>
      </c>
      <c r="K19" s="173">
        <v>1930.2370920722092</v>
      </c>
    </row>
    <row r="20" spans="1:11">
      <c r="A20" s="570" t="s">
        <v>143</v>
      </c>
      <c r="B20" s="173">
        <v>1079.2444934411976</v>
      </c>
      <c r="C20" s="173">
        <v>602.65854651769291</v>
      </c>
      <c r="D20" s="173">
        <v>228.85546537778995</v>
      </c>
      <c r="E20" s="173">
        <v>9.6489415464779995</v>
      </c>
      <c r="F20" s="173">
        <v>138.56335723600827</v>
      </c>
      <c r="G20" s="173">
        <v>34.374069326525401</v>
      </c>
      <c r="H20" s="173">
        <v>43.271902595007006</v>
      </c>
      <c r="I20" s="173">
        <v>29.520713922088724</v>
      </c>
      <c r="J20" s="174">
        <v>1.827466077911275</v>
      </c>
      <c r="K20" s="173">
        <v>2167.9649560406988</v>
      </c>
    </row>
    <row r="21" spans="1:11">
      <c r="A21" s="570" t="s">
        <v>144</v>
      </c>
      <c r="B21" s="173">
        <v>1185.6045844733903</v>
      </c>
      <c r="C21" s="173">
        <v>726.60493158411327</v>
      </c>
      <c r="D21" s="173">
        <v>188.24303836137605</v>
      </c>
      <c r="E21" s="173">
        <v>10.68768956295</v>
      </c>
      <c r="F21" s="173">
        <v>149.14662393114895</v>
      </c>
      <c r="G21" s="173">
        <v>27.301988371810577</v>
      </c>
      <c r="H21" s="173">
        <v>27.805291660605995</v>
      </c>
      <c r="I21" s="173">
        <v>26.851422099237009</v>
      </c>
      <c r="J21" s="174">
        <v>4.2425329007629919</v>
      </c>
      <c r="K21" s="173">
        <v>2346.488102945395</v>
      </c>
    </row>
    <row r="22" spans="1:11">
      <c r="A22" s="570" t="s">
        <v>145</v>
      </c>
      <c r="B22" s="173">
        <v>837.7628599172516</v>
      </c>
      <c r="C22" s="173">
        <v>616.21544327428819</v>
      </c>
      <c r="D22" s="173">
        <v>154.76742697780972</v>
      </c>
      <c r="E22" s="173">
        <v>9.7940026013520001</v>
      </c>
      <c r="F22" s="173">
        <v>134.12656817695412</v>
      </c>
      <c r="G22" s="173">
        <v>31.23221820174378</v>
      </c>
      <c r="H22" s="173">
        <v>30.815104144060001</v>
      </c>
      <c r="I22" s="173">
        <v>30.096915452122811</v>
      </c>
      <c r="J22" s="174">
        <v>3.3136715478771883</v>
      </c>
      <c r="K22" s="173">
        <v>1848.1242102934596</v>
      </c>
    </row>
    <row r="23" spans="1:11">
      <c r="A23" s="570" t="s">
        <v>146</v>
      </c>
      <c r="B23" s="173">
        <v>1183.0864555170706</v>
      </c>
      <c r="C23" s="173">
        <v>814.4552974995255</v>
      </c>
      <c r="D23" s="173">
        <v>156.00303309331207</v>
      </c>
      <c r="E23" s="173">
        <v>10.427459544003</v>
      </c>
      <c r="F23" s="173">
        <v>161.37938162987336</v>
      </c>
      <c r="G23" s="173">
        <v>34.245846255525201</v>
      </c>
      <c r="H23" s="173">
        <v>37.25317312064</v>
      </c>
      <c r="I23" s="173">
        <v>29.256239137801682</v>
      </c>
      <c r="J23" s="174">
        <v>5.3001198621983185</v>
      </c>
      <c r="K23" s="173">
        <v>2431.4070056599494</v>
      </c>
    </row>
    <row r="24" spans="1:11">
      <c r="A24" s="570" t="s">
        <v>156</v>
      </c>
      <c r="B24" s="173">
        <v>1502.5083785989091</v>
      </c>
      <c r="C24" s="173">
        <v>785.64348562111093</v>
      </c>
      <c r="D24" s="173">
        <v>233.75724267104113</v>
      </c>
      <c r="E24" s="173">
        <v>8.5680925189300012</v>
      </c>
      <c r="F24" s="173">
        <v>184.89987877441951</v>
      </c>
      <c r="G24" s="173">
        <v>31.376335977625772</v>
      </c>
      <c r="H24" s="173">
        <v>35.787291991740005</v>
      </c>
      <c r="I24" s="173">
        <v>37.270560601099305</v>
      </c>
      <c r="J24" s="174">
        <v>3.6709193989006934</v>
      </c>
      <c r="K24" s="173">
        <v>2823.4821861537766</v>
      </c>
    </row>
    <row r="25" spans="1:11">
      <c r="A25" s="570" t="s">
        <v>135</v>
      </c>
      <c r="B25" s="173">
        <v>1197.4518803341643</v>
      </c>
      <c r="C25" s="173">
        <v>659.63376067442562</v>
      </c>
      <c r="D25" s="173">
        <v>233.18725960368363</v>
      </c>
      <c r="E25" s="173">
        <v>11.895936145204999</v>
      </c>
      <c r="F25" s="173">
        <v>162.85192979978146</v>
      </c>
      <c r="G25" s="173">
        <v>33.121515885807604</v>
      </c>
      <c r="H25" s="173">
        <v>4.6258868191079996</v>
      </c>
      <c r="I25" s="173">
        <v>39.25270498440748</v>
      </c>
      <c r="J25" s="174">
        <v>2.0298040155925179</v>
      </c>
      <c r="K25" s="173">
        <v>2344.0506782621756</v>
      </c>
    </row>
    <row r="27" spans="1:11" ht="15.75">
      <c r="A27" s="175" t="s">
        <v>611</v>
      </c>
    </row>
    <row r="28" spans="1:11">
      <c r="A28" s="172" t="s">
        <v>576</v>
      </c>
      <c r="B28" s="173">
        <v>8027.0653082950266</v>
      </c>
      <c r="C28" s="173">
        <v>6138.0935432834158</v>
      </c>
      <c r="D28" s="173">
        <v>1122.5013962312571</v>
      </c>
      <c r="E28" s="173">
        <v>99.753636142671013</v>
      </c>
      <c r="F28" s="173">
        <v>1299.367121768983</v>
      </c>
      <c r="G28" s="173">
        <v>277.78557047520991</v>
      </c>
      <c r="H28" s="173">
        <v>272.10032823869795</v>
      </c>
      <c r="I28" s="173">
        <v>223.98121931471874</v>
      </c>
      <c r="J28" s="173">
        <v>11.161676685281238</v>
      </c>
      <c r="K28" s="173">
        <v>17471.809800435265</v>
      </c>
    </row>
    <row r="29" spans="1:11">
      <c r="A29" s="172" t="s">
        <v>577</v>
      </c>
      <c r="B29" s="173">
        <v>10963.918546682486</v>
      </c>
      <c r="C29" s="173">
        <v>6607.3898050560692</v>
      </c>
      <c r="D29" s="173">
        <v>1832.0854166988361</v>
      </c>
      <c r="E29" s="173">
        <v>96.767965559524995</v>
      </c>
      <c r="F29" s="173">
        <v>1381.2238903401528</v>
      </c>
      <c r="G29" s="173">
        <v>316.25311050013295</v>
      </c>
      <c r="H29" s="173">
        <v>390.52293047293597</v>
      </c>
      <c r="I29" s="173">
        <v>284.01580934884561</v>
      </c>
      <c r="J29" s="173">
        <v>30.149587651154352</v>
      </c>
      <c r="K29" s="173">
        <v>21902.327062310134</v>
      </c>
    </row>
    <row r="30" spans="1:11">
      <c r="A30" s="176" t="s">
        <v>312</v>
      </c>
      <c r="B30" s="177">
        <f>B29/B28-1</f>
        <v>0.36586886060993762</v>
      </c>
      <c r="C30" s="177">
        <f t="shared" ref="C30:J30" si="1">C29/C28-1</f>
        <v>7.6456355456846925E-2</v>
      </c>
      <c r="D30" s="177">
        <f t="shared" si="1"/>
        <v>0.63214533438441345</v>
      </c>
      <c r="E30" s="177">
        <f t="shared" si="1"/>
        <v>-2.993044362689512E-2</v>
      </c>
      <c r="F30" s="177">
        <f t="shared" si="1"/>
        <v>6.2997414048562739E-2</v>
      </c>
      <c r="G30" s="177">
        <f t="shared" si="1"/>
        <v>0.13847925923263871</v>
      </c>
      <c r="H30" s="177">
        <f t="shared" si="1"/>
        <v>0.43521668276104641</v>
      </c>
      <c r="I30" s="177">
        <f t="shared" si="1"/>
        <v>0.26803403525440905</v>
      </c>
      <c r="J30" s="177">
        <f t="shared" si="1"/>
        <v>1.701170128938803</v>
      </c>
      <c r="K30" s="177">
        <f>K29/K28-1</f>
        <v>0.25358090046083803</v>
      </c>
    </row>
    <row r="34" spans="1:11">
      <c r="A34" s="656" t="s">
        <v>313</v>
      </c>
      <c r="B34" s="656"/>
      <c r="C34" s="656"/>
      <c r="D34" s="656"/>
      <c r="E34" s="656"/>
      <c r="F34" s="656"/>
      <c r="G34" s="656"/>
      <c r="H34" s="656"/>
      <c r="I34" s="656"/>
      <c r="J34" s="656"/>
      <c r="K34" s="656"/>
    </row>
    <row r="49" spans="1:10">
      <c r="A49" s="8" t="s">
        <v>319</v>
      </c>
    </row>
    <row r="50" spans="1:10">
      <c r="A50" s="170" t="s">
        <v>311</v>
      </c>
      <c r="B50" s="171" t="s">
        <v>218</v>
      </c>
      <c r="C50" s="171" t="s">
        <v>219</v>
      </c>
      <c r="D50" s="171" t="s">
        <v>220</v>
      </c>
      <c r="E50" s="171" t="s">
        <v>221</v>
      </c>
      <c r="F50" s="171" t="s">
        <v>222</v>
      </c>
      <c r="G50" s="171" t="s">
        <v>224</v>
      </c>
      <c r="H50" s="171" t="s">
        <v>223</v>
      </c>
      <c r="I50" s="171" t="s">
        <v>225</v>
      </c>
    </row>
    <row r="51" spans="1:10">
      <c r="B51" s="168" t="s">
        <v>316</v>
      </c>
      <c r="C51" s="168" t="s">
        <v>320</v>
      </c>
      <c r="D51" s="168" t="s">
        <v>316</v>
      </c>
      <c r="E51" s="168" t="s">
        <v>317</v>
      </c>
      <c r="F51" s="168" t="s">
        <v>316</v>
      </c>
      <c r="G51" s="168" t="s">
        <v>316</v>
      </c>
      <c r="H51" s="168" t="s">
        <v>316</v>
      </c>
      <c r="I51" s="168" t="s">
        <v>316</v>
      </c>
    </row>
    <row r="52" spans="1:10">
      <c r="A52" s="172">
        <v>2009</v>
      </c>
      <c r="B52" s="173">
        <v>1246</v>
      </c>
      <c r="C52" s="173">
        <v>6972</v>
      </c>
      <c r="D52" s="173">
        <v>1373</v>
      </c>
      <c r="E52" s="168">
        <v>16</v>
      </c>
      <c r="F52" s="173">
        <v>682</v>
      </c>
      <c r="G52" s="168">
        <v>37</v>
      </c>
      <c r="H52" s="168">
        <v>12</v>
      </c>
      <c r="I52" s="168">
        <v>12</v>
      </c>
    </row>
    <row r="53" spans="1:10">
      <c r="A53" s="172">
        <v>2010</v>
      </c>
      <c r="B53" s="173">
        <v>1256</v>
      </c>
      <c r="C53" s="173">
        <v>6335</v>
      </c>
      <c r="D53" s="173">
        <v>1314</v>
      </c>
      <c r="E53" s="168">
        <v>6</v>
      </c>
      <c r="F53" s="173">
        <v>770</v>
      </c>
      <c r="G53" s="168">
        <v>39</v>
      </c>
      <c r="H53" s="168">
        <v>17</v>
      </c>
      <c r="I53" s="168">
        <v>17</v>
      </c>
    </row>
    <row r="54" spans="1:10">
      <c r="A54" s="172">
        <v>2011</v>
      </c>
      <c r="B54" s="173">
        <v>1262</v>
      </c>
      <c r="C54" s="173">
        <v>6492</v>
      </c>
      <c r="D54" s="173">
        <v>1007</v>
      </c>
      <c r="E54" s="168">
        <v>7</v>
      </c>
      <c r="F54" s="173">
        <v>988</v>
      </c>
      <c r="G54" s="168">
        <v>32</v>
      </c>
      <c r="H54" s="173">
        <v>19</v>
      </c>
      <c r="I54" s="168">
        <v>19</v>
      </c>
    </row>
    <row r="55" spans="1:10">
      <c r="A55" s="172">
        <v>2012</v>
      </c>
      <c r="B55" s="173">
        <v>1406</v>
      </c>
      <c r="C55" s="173">
        <v>6427</v>
      </c>
      <c r="D55" s="173">
        <v>1016</v>
      </c>
      <c r="E55" s="168">
        <v>7</v>
      </c>
      <c r="F55" s="173">
        <v>1170</v>
      </c>
      <c r="G55" s="168">
        <v>26</v>
      </c>
      <c r="H55" s="168">
        <v>18</v>
      </c>
      <c r="I55" s="168">
        <v>18</v>
      </c>
    </row>
    <row r="56" spans="1:10">
      <c r="A56" s="172">
        <v>2013</v>
      </c>
      <c r="B56" s="173">
        <v>1403.9670750000002</v>
      </c>
      <c r="C56" s="173">
        <v>6047.3659180000004</v>
      </c>
      <c r="D56" s="173">
        <v>1079.006396</v>
      </c>
      <c r="E56" s="173">
        <v>21.204193999999998</v>
      </c>
      <c r="F56" s="173">
        <v>855.15530999999999</v>
      </c>
      <c r="G56" s="173">
        <v>23.824697999999998</v>
      </c>
      <c r="H56" s="173">
        <v>10.373199999999999</v>
      </c>
      <c r="I56" s="173">
        <v>18.448508504000003</v>
      </c>
    </row>
    <row r="57" spans="1:10">
      <c r="A57" s="172">
        <v>2014</v>
      </c>
      <c r="B57" s="173">
        <v>1402.417778</v>
      </c>
      <c r="C57" s="173">
        <v>5323.3804000000009</v>
      </c>
      <c r="D57" s="173">
        <v>1149.2442489999999</v>
      </c>
      <c r="E57" s="173">
        <v>17.144968000000002</v>
      </c>
      <c r="F57" s="173">
        <v>771.45482600000003</v>
      </c>
      <c r="G57" s="173">
        <v>24.640213999999997</v>
      </c>
      <c r="H57" s="173">
        <v>11.368120999999999</v>
      </c>
      <c r="I57" s="173">
        <v>16.477174284000004</v>
      </c>
    </row>
    <row r="58" spans="1:10">
      <c r="A58" s="172">
        <v>2015</v>
      </c>
      <c r="B58" s="173">
        <v>1757.1664789999998</v>
      </c>
      <c r="C58" s="173">
        <v>5743.7721409999986</v>
      </c>
      <c r="D58" s="173">
        <v>1217.4060959999999</v>
      </c>
      <c r="E58" s="173">
        <v>8.9059539999999995</v>
      </c>
      <c r="F58" s="173">
        <v>938.35960200000011</v>
      </c>
      <c r="G58" s="173">
        <v>20.111056000000001</v>
      </c>
      <c r="H58" s="173">
        <v>11.646831000000001</v>
      </c>
      <c r="I58" s="173">
        <v>17.754669809999999</v>
      </c>
    </row>
    <row r="59" spans="1:10">
      <c r="A59" s="172">
        <v>2016</v>
      </c>
      <c r="B59" s="173">
        <v>2492.5097820000001</v>
      </c>
      <c r="C59" s="173">
        <v>5915.3714909999999</v>
      </c>
      <c r="D59" s="173">
        <v>1113.5873849999998</v>
      </c>
      <c r="E59" s="173">
        <v>7.1565099999999982</v>
      </c>
      <c r="F59" s="173">
        <v>942.30815900000005</v>
      </c>
      <c r="G59" s="173">
        <v>19.371681000000002</v>
      </c>
      <c r="H59" s="173">
        <v>11.050374</v>
      </c>
      <c r="I59" s="173">
        <v>24.406133279999999</v>
      </c>
    </row>
    <row r="60" spans="1:10">
      <c r="A60" s="179">
        <v>2017</v>
      </c>
      <c r="B60" s="178">
        <f>B74</f>
        <v>2134.97534</v>
      </c>
      <c r="C60" s="178">
        <f t="shared" ref="C60:I60" si="2">C74</f>
        <v>5258.7451890000011</v>
      </c>
      <c r="D60" s="178">
        <f t="shared" si="2"/>
        <v>994.68668500000001</v>
      </c>
      <c r="E60" s="636">
        <f t="shared" si="2"/>
        <v>5.6772229999999997</v>
      </c>
      <c r="F60" s="178">
        <f t="shared" si="2"/>
        <v>699.756485</v>
      </c>
      <c r="G60" s="636">
        <f t="shared" si="2"/>
        <v>15.843512000000002</v>
      </c>
      <c r="H60" s="636">
        <f>SUM(H61:H70)</f>
        <v>9.8924320000000012</v>
      </c>
      <c r="I60" s="636">
        <f t="shared" si="2"/>
        <v>19.825581373999999</v>
      </c>
      <c r="J60" s="174"/>
    </row>
    <row r="61" spans="1:10">
      <c r="A61" s="570" t="s">
        <v>139</v>
      </c>
      <c r="B61" s="173">
        <v>187.35705999999999</v>
      </c>
      <c r="C61" s="173">
        <v>473.95659699999999</v>
      </c>
      <c r="D61" s="173">
        <v>94.812437000000003</v>
      </c>
      <c r="E61" s="174">
        <v>0.44813199999999997</v>
      </c>
      <c r="F61" s="173">
        <v>52.202260000000003</v>
      </c>
      <c r="G61" s="174">
        <v>1.31603</v>
      </c>
      <c r="H61" s="174">
        <v>1.3887149999999999</v>
      </c>
      <c r="I61" s="174">
        <v>1.5830079720000001</v>
      </c>
    </row>
    <row r="62" spans="1:10">
      <c r="A62" s="570" t="s">
        <v>166</v>
      </c>
      <c r="B62" s="173">
        <v>220.39220299999999</v>
      </c>
      <c r="C62" s="173">
        <v>487.93787200000003</v>
      </c>
      <c r="D62" s="173">
        <v>110.88611800000001</v>
      </c>
      <c r="E62" s="174">
        <v>0.52719899999999997</v>
      </c>
      <c r="F62" s="173">
        <v>78.205518999999995</v>
      </c>
      <c r="G62" s="174">
        <v>1.4013199999999999</v>
      </c>
      <c r="H62" s="174">
        <v>0.74816900000000008</v>
      </c>
      <c r="I62" s="174">
        <v>1.743105474</v>
      </c>
    </row>
    <row r="63" spans="1:10">
      <c r="A63" s="570" t="s">
        <v>141</v>
      </c>
      <c r="B63" s="173">
        <v>192.605693</v>
      </c>
      <c r="C63" s="173">
        <v>485.17361399999999</v>
      </c>
      <c r="D63" s="173">
        <v>97.585436000000001</v>
      </c>
      <c r="E63" s="174">
        <v>0.56929700000000005</v>
      </c>
      <c r="F63" s="173">
        <v>40.207402000000002</v>
      </c>
      <c r="G63" s="174">
        <v>1.811407</v>
      </c>
      <c r="H63" s="174">
        <v>1.2708390000000001</v>
      </c>
      <c r="I63" s="174">
        <v>1.9565257700000001</v>
      </c>
    </row>
    <row r="64" spans="1:10">
      <c r="A64" s="570" t="s">
        <v>142</v>
      </c>
      <c r="B64" s="173">
        <v>198.84464400000002</v>
      </c>
      <c r="C64" s="173">
        <v>503.83890400000001</v>
      </c>
      <c r="D64" s="173">
        <v>71.078895000000003</v>
      </c>
      <c r="E64" s="174">
        <v>0.51117999999999997</v>
      </c>
      <c r="F64" s="173">
        <v>58.482149999999997</v>
      </c>
      <c r="G64" s="174">
        <v>1.7588790000000001</v>
      </c>
      <c r="H64" s="174">
        <v>1.45044</v>
      </c>
      <c r="I64" s="174">
        <v>1.3996478880000001</v>
      </c>
    </row>
    <row r="65" spans="1:9">
      <c r="A65" s="570" t="s">
        <v>143</v>
      </c>
      <c r="B65" s="173">
        <v>224.091903</v>
      </c>
      <c r="C65" s="173">
        <v>483.70285100000001</v>
      </c>
      <c r="D65" s="173">
        <v>125.731363</v>
      </c>
      <c r="E65" s="174">
        <v>0.56509799999999999</v>
      </c>
      <c r="F65" s="173">
        <v>74.795205999999993</v>
      </c>
      <c r="G65" s="174">
        <v>1.723708</v>
      </c>
      <c r="H65" s="174">
        <v>1.2173690000000001</v>
      </c>
      <c r="I65" s="174">
        <v>1.8504337840000002</v>
      </c>
    </row>
    <row r="66" spans="1:9">
      <c r="A66" s="570" t="s">
        <v>144</v>
      </c>
      <c r="B66" s="173">
        <v>244.104097</v>
      </c>
      <c r="C66" s="173">
        <v>576.93613700000003</v>
      </c>
      <c r="D66" s="173">
        <v>106.254958</v>
      </c>
      <c r="E66" s="174">
        <v>0.62961</v>
      </c>
      <c r="F66" s="173">
        <v>80.362859</v>
      </c>
      <c r="G66" s="174">
        <v>1.3803160000000001</v>
      </c>
      <c r="H66" s="174">
        <v>1.0566420000000001</v>
      </c>
      <c r="I66" s="174">
        <v>1.7792370160000002</v>
      </c>
    </row>
    <row r="67" spans="1:9">
      <c r="A67" s="570" t="s">
        <v>145</v>
      </c>
      <c r="B67" s="173">
        <v>170.49120000000002</v>
      </c>
      <c r="C67" s="173">
        <v>498.46712200000002</v>
      </c>
      <c r="D67" s="173">
        <v>84.956900000000005</v>
      </c>
      <c r="E67" s="174">
        <v>0.601908</v>
      </c>
      <c r="F67" s="173">
        <v>69.146569999999997</v>
      </c>
      <c r="G67" s="174">
        <v>1.5880810000000001</v>
      </c>
      <c r="H67" s="174">
        <v>0.78912099999999996</v>
      </c>
      <c r="I67" s="174">
        <v>2.380517652</v>
      </c>
    </row>
    <row r="68" spans="1:9">
      <c r="A68" s="570" t="s">
        <v>146</v>
      </c>
      <c r="B68" s="173">
        <v>225.30031700000001</v>
      </c>
      <c r="C68" s="173">
        <v>635.74007800000004</v>
      </c>
      <c r="D68" s="173">
        <v>83.938490999999999</v>
      </c>
      <c r="E68" s="174">
        <v>0.63643700000000003</v>
      </c>
      <c r="F68" s="173">
        <v>79.655963999999997</v>
      </c>
      <c r="G68" s="174">
        <v>1.7392350000000001</v>
      </c>
      <c r="H68" s="174">
        <v>0.82909299999999997</v>
      </c>
      <c r="I68" s="174">
        <v>2.226119722</v>
      </c>
    </row>
    <row r="69" spans="1:9">
      <c r="A69" s="570" t="s">
        <v>156</v>
      </c>
      <c r="B69" s="173">
        <v>266.894338</v>
      </c>
      <c r="C69" s="173">
        <v>597.45725500000003</v>
      </c>
      <c r="D69" s="173">
        <v>109.25457400000001</v>
      </c>
      <c r="E69" s="174">
        <v>0.496699</v>
      </c>
      <c r="F69" s="173">
        <v>89.353569000000007</v>
      </c>
      <c r="G69" s="174">
        <v>1.5302290000000001</v>
      </c>
      <c r="H69" s="174">
        <v>1.0213650000000001</v>
      </c>
      <c r="I69" s="174">
        <v>2.39237302</v>
      </c>
    </row>
    <row r="70" spans="1:9">
      <c r="A70" s="570" t="s">
        <v>135</v>
      </c>
      <c r="B70" s="173">
        <v>204.89388500000001</v>
      </c>
      <c r="C70" s="173">
        <v>515.53475900000001</v>
      </c>
      <c r="D70" s="173">
        <v>110.187513</v>
      </c>
      <c r="E70" s="174">
        <v>0.69166300000000003</v>
      </c>
      <c r="F70" s="173">
        <v>77.344985999999992</v>
      </c>
      <c r="G70" s="174">
        <v>1.5943069999999999</v>
      </c>
      <c r="H70" s="174">
        <v>0.12067900000000001</v>
      </c>
      <c r="I70" s="174">
        <v>2.5146130759999998</v>
      </c>
    </row>
    <row r="71" spans="1:9">
      <c r="B71" s="173"/>
      <c r="H71" s="174"/>
    </row>
    <row r="72" spans="1:9" ht="15.75">
      <c r="A72" s="175" t="s">
        <v>612</v>
      </c>
    </row>
    <row r="73" spans="1:9">
      <c r="A73" s="172" t="s">
        <v>576</v>
      </c>
      <c r="B73" s="173">
        <v>2023.844705</v>
      </c>
      <c r="C73" s="173">
        <v>4865.8083360000001</v>
      </c>
      <c r="D73" s="173">
        <v>894.04865899999993</v>
      </c>
      <c r="E73" s="180">
        <v>5.9477979999999988</v>
      </c>
      <c r="F73" s="173">
        <v>752.81950400000005</v>
      </c>
      <c r="G73" s="180">
        <v>16.201050000000002</v>
      </c>
      <c r="H73" s="180">
        <v>9.4060629999999996</v>
      </c>
      <c r="I73" s="180">
        <v>20.247055954</v>
      </c>
    </row>
    <row r="74" spans="1:9">
      <c r="A74" s="172" t="s">
        <v>577</v>
      </c>
      <c r="B74" s="173">
        <v>2134.97534</v>
      </c>
      <c r="C74" s="173">
        <v>5258.7451890000011</v>
      </c>
      <c r="D74" s="173">
        <v>994.68668500000001</v>
      </c>
      <c r="E74" s="180">
        <v>5.6772229999999997</v>
      </c>
      <c r="F74" s="173">
        <v>699.756485</v>
      </c>
      <c r="G74" s="180">
        <v>15.843512000000002</v>
      </c>
      <c r="H74" s="180">
        <v>9.8924320000000012</v>
      </c>
      <c r="I74" s="180">
        <v>19.825581373999999</v>
      </c>
    </row>
    <row r="75" spans="1:9">
      <c r="A75" s="176" t="s">
        <v>312</v>
      </c>
      <c r="B75" s="177">
        <f t="shared" ref="B75:I75" si="3">B74/B73-1</f>
        <v>5.49106533349355E-2</v>
      </c>
      <c r="C75" s="177">
        <f t="shared" si="3"/>
        <v>8.0754691896273822E-2</v>
      </c>
      <c r="D75" s="177">
        <f t="shared" si="3"/>
        <v>0.11256437218144755</v>
      </c>
      <c r="E75" s="177">
        <f t="shared" si="3"/>
        <v>-4.5491625640278865E-2</v>
      </c>
      <c r="F75" s="177">
        <f t="shared" si="3"/>
        <v>-7.0485712336167183E-2</v>
      </c>
      <c r="G75" s="177">
        <f t="shared" si="3"/>
        <v>-2.2068816527323842E-2</v>
      </c>
      <c r="H75" s="177">
        <f t="shared" si="3"/>
        <v>5.1708031298536072E-2</v>
      </c>
      <c r="I75" s="177">
        <f t="shared" si="3"/>
        <v>-2.08165859252607E-2</v>
      </c>
    </row>
    <row r="79" spans="1:9">
      <c r="A79" s="656" t="s">
        <v>318</v>
      </c>
      <c r="B79" s="656"/>
      <c r="C79" s="656"/>
      <c r="D79" s="656"/>
      <c r="E79" s="656"/>
      <c r="F79" s="656"/>
      <c r="G79" s="656"/>
      <c r="H79" s="656"/>
      <c r="I79" s="656"/>
    </row>
    <row r="97" spans="1:9" ht="184.5" customHeight="1">
      <c r="A97" s="657" t="s">
        <v>321</v>
      </c>
      <c r="B97" s="657"/>
      <c r="C97" s="657"/>
      <c r="D97" s="657"/>
      <c r="E97" s="657"/>
      <c r="F97" s="657"/>
      <c r="G97" s="657"/>
      <c r="H97" s="657"/>
      <c r="I97" s="657"/>
    </row>
  </sheetData>
  <mergeCells count="3">
    <mergeCell ref="A34:K34"/>
    <mergeCell ref="A79:I79"/>
    <mergeCell ref="A97:I9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1. PRODUCCIÓN METÁLICA</vt:lpstr>
      <vt:lpstr>2. PRODUCCIÓN EMPRESAS</vt:lpstr>
      <vt:lpstr>3. PRODUCCIÓN REGIONES</vt:lpstr>
      <vt:lpstr>08.5 RECAUDACION TRIB</vt:lpstr>
      <vt:lpstr>SALDO IED por SECTOR</vt:lpstr>
      <vt:lpstr>4. NO METÁLICA</vt:lpstr>
      <vt:lpstr>5. MACROECONÓMICAS</vt:lpstr>
      <vt:lpstr>03.1 EXPORTACIONES MINERAS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14. RECAUDACIÓN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Abanto Leon Carlos</cp:lastModifiedBy>
  <cp:lastPrinted>2017-10-23T17:41:50Z</cp:lastPrinted>
  <dcterms:created xsi:type="dcterms:W3CDTF">2014-07-07T20:10:18Z</dcterms:created>
  <dcterms:modified xsi:type="dcterms:W3CDTF">2017-12-27T14:14:21Z</dcterms:modified>
</cp:coreProperties>
</file>