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325" windowHeight="9735" tabRatio="570" activeTab="2"/>
  </bookViews>
  <sheets>
    <sheet name="01.1 PRODUCCION" sheetId="24" r:id="rId1"/>
    <sheet name="01.2 PRODUCCION EMPRESAS" sheetId="25" r:id="rId2"/>
    <sheet name="01.3 PRODUCCION REGIONES" sheetId="10" r:id="rId3"/>
    <sheet name="01.4 NO METALICA" sheetId="44" r:id="rId4"/>
    <sheet name="02 MACRO" sheetId="23" r:id="rId5"/>
    <sheet name="03.1 EXPORTACIONES MINERAS" sheetId="3" r:id="rId6"/>
    <sheet name="03.2 PARTICP. EXPORTACIONES" sheetId="11" r:id="rId7"/>
    <sheet name="03.3 PRODUCTOS EXPORTACIONES" sheetId="35" r:id="rId8"/>
    <sheet name="04 PRECIOS" sheetId="4" r:id="rId9"/>
    <sheet name="08.1 TRANSF. REGIONES" sheetId="15" r:id="rId10"/>
    <sheet name="08.2 TRANSF. CANON" sheetId="16" r:id="rId11"/>
    <sheet name="08.3 REGALIAS MINERAS" sheetId="17" r:id="rId12"/>
    <sheet name="08.4 DER. VIGENCIA PENALIDAD" sheetId="18" r:id="rId13"/>
    <sheet name="NUEVO REGIMEN TRIBUTARIO" sheetId="33" r:id="rId14"/>
    <sheet name="10 AREAS RESTRINGIDAS" sheetId="19" r:id="rId15"/>
    <sheet name="SALDO IED por SECTOR" sheetId="32" state="hidden" r:id="rId16"/>
    <sheet name="CATASTRO" sheetId="34" r:id="rId17"/>
    <sheet name="INVERSION" sheetId="36" r:id="rId18"/>
    <sheet name="INVERSION - EMPRESAS" sheetId="37" r:id="rId19"/>
    <sheet name="INVERSION REGIONES" sheetId="39" r:id="rId20"/>
    <sheet name="INVERSION - RUBROS" sheetId="38" r:id="rId21"/>
    <sheet name="CARTERA DE PROYECTOS" sheetId="41" r:id="rId22"/>
    <sheet name="EMPLEO" sheetId="42" r:id="rId23"/>
    <sheet name="EMPLEO - REGIONES" sheetId="43" r:id="rId24"/>
  </sheets>
  <externalReferences>
    <externalReference r:id="rId25"/>
    <externalReference r:id="rId26"/>
    <externalReference r:id="rId27"/>
    <externalReference r:id="rId28"/>
  </externalReferences>
  <calcPr calcId="145621"/>
</workbook>
</file>

<file path=xl/calcChain.xml><?xml version="1.0" encoding="utf-8"?>
<calcChain xmlns="http://schemas.openxmlformats.org/spreadsheetml/2006/main">
  <c r="D108" i="10" l="1"/>
  <c r="C101" i="10"/>
  <c r="B101" i="10"/>
  <c r="N47" i="43" l="1"/>
  <c r="D35" i="43"/>
  <c r="C35" i="43"/>
  <c r="D32" i="43" s="1"/>
  <c r="D34" i="43"/>
  <c r="D33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39" i="42"/>
  <c r="C39" i="42"/>
  <c r="B39" i="42"/>
  <c r="D38" i="42"/>
  <c r="H37" i="42"/>
  <c r="I35" i="42" s="1"/>
  <c r="D37" i="42"/>
  <c r="D31" i="42"/>
  <c r="D30" i="42"/>
  <c r="I28" i="42"/>
  <c r="I24" i="42"/>
  <c r="I20" i="42"/>
  <c r="I16" i="42"/>
  <c r="E82" i="38"/>
  <c r="E81" i="38"/>
  <c r="D81" i="38"/>
  <c r="C81" i="38"/>
  <c r="E80" i="38"/>
  <c r="E79" i="38"/>
  <c r="E78" i="38"/>
  <c r="E77" i="38"/>
  <c r="E76" i="38"/>
  <c r="E74" i="38"/>
  <c r="E73" i="38"/>
  <c r="E72" i="38"/>
  <c r="E71" i="38"/>
  <c r="N63" i="38"/>
  <c r="E63" i="38"/>
  <c r="M62" i="38"/>
  <c r="N62" i="38" s="1"/>
  <c r="L62" i="38"/>
  <c r="D62" i="38"/>
  <c r="E62" i="38" s="1"/>
  <c r="C62" i="38"/>
  <c r="N61" i="38"/>
  <c r="E61" i="38"/>
  <c r="N60" i="38"/>
  <c r="E60" i="38"/>
  <c r="N59" i="38"/>
  <c r="E59" i="38"/>
  <c r="N58" i="38"/>
  <c r="E58" i="38"/>
  <c r="N57" i="38"/>
  <c r="E57" i="38"/>
  <c r="N56" i="38"/>
  <c r="E56" i="38"/>
  <c r="N55" i="38"/>
  <c r="N54" i="38"/>
  <c r="E54" i="38"/>
  <c r="N53" i="38"/>
  <c r="E53" i="38"/>
  <c r="N52" i="38"/>
  <c r="E52" i="38"/>
  <c r="N44" i="38"/>
  <c r="E44" i="38"/>
  <c r="M43" i="38"/>
  <c r="N43" i="38" s="1"/>
  <c r="L43" i="38"/>
  <c r="D43" i="38"/>
  <c r="E43" i="38" s="1"/>
  <c r="C43" i="38"/>
  <c r="N42" i="38"/>
  <c r="E42" i="38"/>
  <c r="N40" i="38"/>
  <c r="E40" i="38"/>
  <c r="N39" i="38"/>
  <c r="E39" i="38"/>
  <c r="N38" i="38"/>
  <c r="E38" i="38"/>
  <c r="N37" i="38"/>
  <c r="E37" i="38"/>
  <c r="N35" i="38"/>
  <c r="E35" i="38"/>
  <c r="N34" i="38"/>
  <c r="E34" i="38"/>
  <c r="N33" i="38"/>
  <c r="E33" i="38"/>
  <c r="N24" i="38"/>
  <c r="E24" i="38"/>
  <c r="M23" i="38"/>
  <c r="N23" i="38" s="1"/>
  <c r="L23" i="38"/>
  <c r="D23" i="38"/>
  <c r="E23" i="38" s="1"/>
  <c r="C23" i="38"/>
  <c r="E22" i="38"/>
  <c r="N21" i="38"/>
  <c r="E21" i="38"/>
  <c r="N20" i="38"/>
  <c r="E20" i="38"/>
  <c r="N19" i="38"/>
  <c r="E19" i="38"/>
  <c r="N18" i="38"/>
  <c r="N17" i="38"/>
  <c r="E17" i="38"/>
  <c r="E16" i="38"/>
  <c r="N15" i="38"/>
  <c r="E15" i="38"/>
  <c r="N14" i="38"/>
  <c r="E14" i="38"/>
  <c r="N13" i="38"/>
  <c r="E13" i="38"/>
  <c r="M44" i="39"/>
  <c r="L44" i="39"/>
  <c r="E35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62" i="37"/>
  <c r="D62" i="37"/>
  <c r="E61" i="37"/>
  <c r="D61" i="37"/>
  <c r="F60" i="37"/>
  <c r="E59" i="37"/>
  <c r="F59" i="37" s="1"/>
  <c r="D59" i="37"/>
  <c r="F58" i="37"/>
  <c r="F57" i="37"/>
  <c r="F56" i="37"/>
  <c r="F55" i="37"/>
  <c r="F54" i="37"/>
  <c r="F53" i="37"/>
  <c r="F52" i="37"/>
  <c r="F49" i="37"/>
  <c r="F48" i="37"/>
  <c r="F47" i="37"/>
  <c r="F46" i="37"/>
  <c r="F45" i="37"/>
  <c r="F44" i="37"/>
  <c r="F43" i="37"/>
  <c r="F42" i="37"/>
  <c r="F41" i="37"/>
  <c r="F39" i="37"/>
  <c r="F38" i="37"/>
  <c r="F37" i="37"/>
  <c r="F36" i="37"/>
  <c r="F35" i="37"/>
  <c r="F34" i="37"/>
  <c r="F33" i="37"/>
  <c r="F32" i="37"/>
  <c r="F31" i="37"/>
  <c r="F30" i="37"/>
  <c r="F29" i="37"/>
  <c r="F27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H30" i="36"/>
  <c r="E30" i="36"/>
  <c r="D30" i="36"/>
  <c r="H29" i="36"/>
  <c r="E29" i="36"/>
  <c r="D29" i="36"/>
  <c r="AM28" i="36"/>
  <c r="AL28" i="36"/>
  <c r="AK28" i="36"/>
  <c r="I28" i="36"/>
  <c r="AM27" i="36"/>
  <c r="AL27" i="36"/>
  <c r="AK27" i="36"/>
  <c r="H27" i="36"/>
  <c r="G27" i="36"/>
  <c r="G30" i="36" s="1"/>
  <c r="F27" i="36"/>
  <c r="F30" i="36" s="1"/>
  <c r="E27" i="36"/>
  <c r="D27" i="36"/>
  <c r="C27" i="36"/>
  <c r="C30" i="36" s="1"/>
  <c r="B27" i="36"/>
  <c r="B30" i="36" s="1"/>
  <c r="AM26" i="36"/>
  <c r="AL26" i="36"/>
  <c r="AK26" i="36"/>
  <c r="AM25" i="36"/>
  <c r="AL25" i="36"/>
  <c r="AK25" i="36"/>
  <c r="I25" i="36"/>
  <c r="AM24" i="36"/>
  <c r="AL24" i="36"/>
  <c r="AK24" i="36"/>
  <c r="I24" i="36"/>
  <c r="AM23" i="36"/>
  <c r="AL23" i="36"/>
  <c r="AK23" i="36"/>
  <c r="I23" i="36"/>
  <c r="AM22" i="36"/>
  <c r="AL22" i="36"/>
  <c r="AK22" i="36"/>
  <c r="I22" i="36"/>
  <c r="I21" i="36"/>
  <c r="I20" i="36"/>
  <c r="I14" i="36"/>
  <c r="I13" i="36"/>
  <c r="I12" i="36"/>
  <c r="I11" i="36"/>
  <c r="I10" i="36"/>
  <c r="I9" i="36"/>
  <c r="I8" i="36"/>
  <c r="D30" i="43" l="1"/>
  <c r="D31" i="43"/>
  <c r="I14" i="42"/>
  <c r="I22" i="42"/>
  <c r="I36" i="42"/>
  <c r="I15" i="42"/>
  <c r="I23" i="42"/>
  <c r="I30" i="42"/>
  <c r="I17" i="42"/>
  <c r="I25" i="42"/>
  <c r="I31" i="42"/>
  <c r="I37" i="42"/>
  <c r="I18" i="42"/>
  <c r="I26" i="42"/>
  <c r="I32" i="42"/>
  <c r="I19" i="42"/>
  <c r="I27" i="42"/>
  <c r="I33" i="42"/>
  <c r="I34" i="42"/>
  <c r="I21" i="42"/>
  <c r="I29" i="42"/>
  <c r="I27" i="36"/>
  <c r="B29" i="36"/>
  <c r="C29" i="36"/>
  <c r="F29" i="36"/>
  <c r="G29" i="36"/>
  <c r="N16" i="35"/>
  <c r="I30" i="36" l="1"/>
  <c r="I29" i="36"/>
  <c r="B45" i="44"/>
  <c r="D51" i="44"/>
  <c r="D50" i="44"/>
  <c r="D49" i="44"/>
  <c r="E50" i="44" l="1"/>
  <c r="E49" i="44"/>
  <c r="C48" i="44"/>
  <c r="B48" i="44"/>
  <c r="E40" i="44"/>
  <c r="E41" i="44"/>
  <c r="E39" i="44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C10" i="44"/>
  <c r="B10" i="44"/>
  <c r="D37" i="44" l="1"/>
  <c r="E48" i="44"/>
  <c r="D36" i="44"/>
  <c r="D29" i="44"/>
  <c r="D22" i="44"/>
  <c r="D30" i="44"/>
  <c r="D38" i="44"/>
  <c r="D23" i="44"/>
  <c r="D31" i="44"/>
  <c r="D39" i="44"/>
  <c r="D40" i="44"/>
  <c r="D32" i="44"/>
  <c r="D25" i="44"/>
  <c r="D41" i="44"/>
  <c r="D42" i="44"/>
  <c r="D24" i="44"/>
  <c r="D33" i="44"/>
  <c r="D26" i="44"/>
  <c r="D34" i="44"/>
  <c r="D27" i="44"/>
  <c r="D35" i="44"/>
  <c r="D28" i="44"/>
  <c r="E21" i="44" l="1"/>
  <c r="E20" i="44"/>
  <c r="E19" i="44"/>
  <c r="E18" i="44"/>
  <c r="E17" i="44"/>
  <c r="E16" i="44"/>
  <c r="E15" i="44"/>
  <c r="E14" i="44"/>
  <c r="E13" i="44"/>
  <c r="E12" i="44"/>
  <c r="E11" i="44"/>
  <c r="D19" i="44"/>
  <c r="B5" i="44"/>
  <c r="C75" i="25"/>
  <c r="B75" i="25"/>
  <c r="D81" i="25"/>
  <c r="D15" i="44" l="1"/>
  <c r="D13" i="44"/>
  <c r="E10" i="44"/>
  <c r="D21" i="44"/>
  <c r="D11" i="44"/>
  <c r="D17" i="44"/>
  <c r="D12" i="44"/>
  <c r="D16" i="44"/>
  <c r="D20" i="44"/>
  <c r="D14" i="44"/>
  <c r="D18" i="44"/>
  <c r="E62" i="10" l="1"/>
  <c r="E63" i="10"/>
  <c r="E64" i="10"/>
  <c r="B39" i="24" l="1"/>
  <c r="C39" i="24"/>
  <c r="D31" i="19" l="1"/>
  <c r="D32" i="19"/>
  <c r="D33" i="19"/>
  <c r="D34" i="19"/>
  <c r="D35" i="19"/>
  <c r="D36" i="19"/>
  <c r="D37" i="19"/>
  <c r="I26" i="23"/>
  <c r="E106" i="10" l="1"/>
  <c r="E79" i="25"/>
  <c r="E91" i="10" l="1"/>
  <c r="E90" i="10"/>
  <c r="E45" i="10" l="1"/>
  <c r="E43" i="10"/>
  <c r="H81" i="33" l="1"/>
  <c r="H30" i="4"/>
  <c r="I30" i="4"/>
  <c r="B5" i="10"/>
  <c r="B5" i="25"/>
  <c r="A34" i="24"/>
  <c r="A25" i="24"/>
  <c r="I25" i="23"/>
  <c r="AA50" i="3" l="1"/>
  <c r="C41" i="19" l="1"/>
  <c r="E17" i="19"/>
  <c r="D19" i="19"/>
  <c r="C19" i="19"/>
  <c r="H80" i="33"/>
  <c r="E58" i="10" l="1"/>
  <c r="I24" i="23"/>
  <c r="H79" i="33" l="1"/>
  <c r="H77" i="33" l="1"/>
  <c r="H78" i="33"/>
  <c r="I23" i="23" l="1"/>
  <c r="E41" i="10" l="1"/>
  <c r="B30" i="24"/>
  <c r="C30" i="24"/>
  <c r="B34" i="15" l="1"/>
  <c r="L24" i="11"/>
  <c r="B26" i="11"/>
  <c r="M69" i="3" l="1"/>
  <c r="M68" i="3"/>
  <c r="M67" i="3"/>
  <c r="M66" i="3"/>
  <c r="M65" i="3"/>
  <c r="M64" i="3"/>
  <c r="M63" i="3"/>
  <c r="M62" i="3"/>
  <c r="M58" i="3"/>
  <c r="M57" i="3"/>
  <c r="M56" i="3"/>
  <c r="M55" i="3"/>
  <c r="M54" i="3"/>
  <c r="M53" i="3"/>
  <c r="M52" i="3"/>
  <c r="M51" i="3"/>
  <c r="M50" i="3"/>
  <c r="M42" i="3"/>
  <c r="I22" i="23"/>
  <c r="M59" i="3" l="1"/>
  <c r="G89" i="33" l="1"/>
  <c r="F89" i="33"/>
  <c r="E89" i="33"/>
  <c r="D89" i="33"/>
  <c r="H89" i="33"/>
  <c r="E14" i="10" l="1"/>
  <c r="E13" i="10"/>
  <c r="E13" i="25"/>
  <c r="I45" i="24" l="1"/>
  <c r="H45" i="24"/>
  <c r="G45" i="24"/>
  <c r="F45" i="24"/>
  <c r="E45" i="24"/>
  <c r="D45" i="24"/>
  <c r="C45" i="24"/>
  <c r="B45" i="24"/>
  <c r="I16" i="24"/>
  <c r="H16" i="24"/>
  <c r="G16" i="24"/>
  <c r="F16" i="24"/>
  <c r="E16" i="24"/>
  <c r="D16" i="24"/>
  <c r="C16" i="24"/>
  <c r="B16" i="24"/>
  <c r="B36" i="25" l="1"/>
  <c r="C36" i="25"/>
  <c r="E42" i="10"/>
  <c r="D69" i="3" l="1"/>
  <c r="D68" i="3"/>
  <c r="D67" i="3"/>
  <c r="D66" i="3"/>
  <c r="D65" i="3"/>
  <c r="D64" i="3"/>
  <c r="D63" i="3"/>
  <c r="D62" i="3"/>
  <c r="D58" i="3"/>
  <c r="D57" i="3"/>
  <c r="D56" i="3"/>
  <c r="D55" i="3"/>
  <c r="D54" i="3"/>
  <c r="D53" i="3"/>
  <c r="D52" i="3"/>
  <c r="D51" i="3"/>
  <c r="D50" i="3"/>
  <c r="D42" i="3"/>
  <c r="E42" i="3"/>
  <c r="E69" i="3"/>
  <c r="E68" i="3"/>
  <c r="E67" i="3"/>
  <c r="E66" i="3"/>
  <c r="E65" i="3"/>
  <c r="E64" i="3"/>
  <c r="E63" i="3"/>
  <c r="E62" i="3"/>
  <c r="E58" i="3"/>
  <c r="E57" i="3"/>
  <c r="E56" i="3"/>
  <c r="E55" i="3"/>
  <c r="E54" i="3"/>
  <c r="E53" i="3"/>
  <c r="E52" i="3"/>
  <c r="E51" i="3"/>
  <c r="E50" i="3"/>
  <c r="E24" i="11"/>
  <c r="F24" i="11"/>
  <c r="G24" i="11"/>
  <c r="H24" i="11"/>
  <c r="I24" i="11"/>
  <c r="J24" i="11"/>
  <c r="K24" i="11"/>
  <c r="K26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D59" i="3" l="1"/>
  <c r="E59" i="3"/>
  <c r="G76" i="33"/>
  <c r="F76" i="33"/>
  <c r="E76" i="33"/>
  <c r="H75" i="33"/>
  <c r="D76" i="33"/>
  <c r="F55" i="3" l="1"/>
  <c r="F56" i="3"/>
  <c r="B95" i="10" l="1"/>
  <c r="C95" i="10"/>
  <c r="C94" i="10" s="1"/>
  <c r="E6" i="19" l="1"/>
  <c r="E7" i="19"/>
  <c r="E8" i="19"/>
  <c r="E9" i="19"/>
  <c r="E10" i="19"/>
  <c r="E11" i="19"/>
  <c r="E12" i="19"/>
  <c r="E13" i="19"/>
  <c r="E14" i="19"/>
  <c r="E15" i="19"/>
  <c r="E16" i="19"/>
  <c r="H74" i="33"/>
  <c r="I47" i="24" l="1"/>
  <c r="I39" i="24"/>
  <c r="I30" i="24"/>
  <c r="E78" i="25"/>
  <c r="E77" i="25"/>
  <c r="E76" i="25"/>
  <c r="E105" i="10"/>
  <c r="E104" i="10"/>
  <c r="E103" i="10"/>
  <c r="E102" i="10"/>
  <c r="H39" i="24"/>
  <c r="G39" i="24"/>
  <c r="F39" i="24"/>
  <c r="E39" i="24"/>
  <c r="D39" i="24"/>
  <c r="H30" i="24"/>
  <c r="G30" i="24"/>
  <c r="F30" i="24"/>
  <c r="E30" i="24"/>
  <c r="D30" i="24"/>
  <c r="D107" i="10" l="1"/>
  <c r="D103" i="10"/>
  <c r="D106" i="10"/>
  <c r="D102" i="10"/>
  <c r="D104" i="10"/>
  <c r="D105" i="10"/>
  <c r="D77" i="25"/>
  <c r="D80" i="25"/>
  <c r="D76" i="25"/>
  <c r="D79" i="25"/>
  <c r="D78" i="25"/>
  <c r="E75" i="25"/>
  <c r="E101" i="10"/>
  <c r="C23" i="25"/>
  <c r="B23" i="25"/>
  <c r="E14" i="25"/>
  <c r="J26" i="11" l="1"/>
  <c r="I26" i="11"/>
  <c r="H26" i="11"/>
  <c r="G26" i="11"/>
  <c r="F26" i="11"/>
  <c r="E26" i="11"/>
  <c r="D26" i="11"/>
  <c r="C26" i="11"/>
  <c r="L26" i="11"/>
  <c r="M26" i="11" s="1"/>
  <c r="B22" i="35"/>
  <c r="B21" i="35"/>
  <c r="B20" i="35"/>
  <c r="A22" i="35"/>
  <c r="A21" i="35"/>
  <c r="A20" i="35"/>
  <c r="F46" i="35"/>
  <c r="F20" i="35"/>
  <c r="B17" i="35"/>
  <c r="B16" i="35"/>
  <c r="B15" i="35"/>
  <c r="B14" i="35"/>
  <c r="B13" i="35"/>
  <c r="B12" i="35"/>
  <c r="B11" i="35"/>
  <c r="B10" i="35"/>
  <c r="B9" i="35"/>
  <c r="B38" i="35" l="1"/>
  <c r="B42" i="35"/>
  <c r="B35" i="35"/>
  <c r="B39" i="35"/>
  <c r="B43" i="35"/>
  <c r="B36" i="35"/>
  <c r="B40" i="35"/>
  <c r="B37" i="35"/>
  <c r="B41" i="35"/>
  <c r="B7" i="35"/>
  <c r="B24" i="35"/>
  <c r="C12" i="35" s="1"/>
  <c r="H72" i="33"/>
  <c r="C17" i="35" l="1"/>
  <c r="C11" i="35"/>
  <c r="C22" i="35"/>
  <c r="C9" i="35"/>
  <c r="C13" i="35"/>
  <c r="C10" i="35"/>
  <c r="C14" i="35"/>
  <c r="C7" i="35"/>
  <c r="C21" i="35"/>
  <c r="C16" i="35"/>
  <c r="C15" i="35"/>
  <c r="C20" i="35"/>
  <c r="B46" i="35" l="1"/>
  <c r="M24" i="11"/>
  <c r="N19" i="11"/>
  <c r="N12" i="11"/>
  <c r="N16" i="11"/>
  <c r="N20" i="11"/>
  <c r="N9" i="11"/>
  <c r="N13" i="11"/>
  <c r="N17" i="11"/>
  <c r="N21" i="11"/>
  <c r="N10" i="11"/>
  <c r="N14" i="11"/>
  <c r="N18" i="11"/>
  <c r="N11" i="11"/>
  <c r="N15" i="11"/>
  <c r="H73" i="33"/>
  <c r="N26" i="11" l="1"/>
  <c r="C37" i="35"/>
  <c r="C43" i="35"/>
  <c r="C40" i="35"/>
  <c r="C36" i="35"/>
  <c r="C35" i="35"/>
  <c r="C38" i="35"/>
  <c r="C41" i="35"/>
  <c r="C39" i="35"/>
  <c r="C42" i="35"/>
  <c r="O12" i="11"/>
  <c r="O13" i="11" s="1"/>
  <c r="H71" i="33" l="1"/>
  <c r="B62" i="25" l="1"/>
  <c r="C62" i="25"/>
  <c r="H70" i="33" l="1"/>
  <c r="AA68" i="3" l="1"/>
  <c r="Z68" i="3"/>
  <c r="R68" i="3"/>
  <c r="Q68" i="3"/>
  <c r="P68" i="3"/>
  <c r="O68" i="3"/>
  <c r="N68" i="3"/>
  <c r="L68" i="3"/>
  <c r="K68" i="3"/>
  <c r="J68" i="3"/>
  <c r="I68" i="3"/>
  <c r="H68" i="3"/>
  <c r="G68" i="3"/>
  <c r="F68" i="3"/>
  <c r="E15" i="25"/>
  <c r="H69" i="33" l="1"/>
  <c r="K8" i="15"/>
  <c r="C92" i="25" l="1"/>
  <c r="C91" i="25" s="1"/>
  <c r="B92" i="25"/>
  <c r="B91" i="25" s="1"/>
  <c r="B97" i="10" s="1"/>
  <c r="C89" i="25"/>
  <c r="C88" i="25" s="1"/>
  <c r="B89" i="25"/>
  <c r="B88" i="25" s="1"/>
  <c r="B94" i="10" s="1"/>
  <c r="C98" i="10"/>
  <c r="C97" i="10" s="1"/>
  <c r="B98" i="10"/>
  <c r="E95" i="10"/>
  <c r="E17" i="10"/>
  <c r="E15" i="10"/>
  <c r="E16" i="10"/>
  <c r="E18" i="10"/>
  <c r="E19" i="10"/>
  <c r="E20" i="10"/>
  <c r="E21" i="10"/>
  <c r="E22" i="10"/>
  <c r="E23" i="10"/>
  <c r="E24" i="10"/>
  <c r="E25" i="10"/>
  <c r="E26" i="10"/>
  <c r="E29" i="10"/>
  <c r="H68" i="33"/>
  <c r="H67" i="33"/>
  <c r="H66" i="33"/>
  <c r="H65" i="33"/>
  <c r="H64" i="33"/>
  <c r="AB40" i="3"/>
  <c r="AB38" i="3"/>
  <c r="AB37" i="3"/>
  <c r="AB36" i="3"/>
  <c r="AB30" i="3"/>
  <c r="AB29" i="3"/>
  <c r="AB28" i="3"/>
  <c r="AB34" i="3"/>
  <c r="AB33" i="3"/>
  <c r="AB32" i="3"/>
  <c r="AB26" i="3"/>
  <c r="AB25" i="3"/>
  <c r="AB24" i="3"/>
  <c r="AB22" i="3"/>
  <c r="AB21" i="3"/>
  <c r="AB20" i="3"/>
  <c r="AB18" i="3"/>
  <c r="AB17" i="3"/>
  <c r="AB16" i="3"/>
  <c r="AB14" i="3"/>
  <c r="AB13" i="3"/>
  <c r="AB12" i="3"/>
  <c r="AB10" i="3"/>
  <c r="AB9" i="3"/>
  <c r="AB8" i="3"/>
  <c r="H76" i="33" l="1"/>
  <c r="E92" i="25"/>
  <c r="E89" i="25"/>
  <c r="E91" i="25"/>
  <c r="E98" i="10"/>
  <c r="E97" i="10"/>
  <c r="E88" i="25" l="1"/>
  <c r="E94" i="10"/>
  <c r="E68" i="25"/>
  <c r="E44" i="10"/>
  <c r="O42" i="3" l="1"/>
  <c r="N42" i="3"/>
  <c r="E77" i="10" l="1"/>
  <c r="E36" i="10"/>
  <c r="E35" i="10"/>
  <c r="E17" i="25"/>
  <c r="E19" i="25"/>
  <c r="I9" i="23"/>
  <c r="I10" i="23"/>
  <c r="E38" i="10" l="1"/>
  <c r="E34" i="10"/>
  <c r="E18" i="25"/>
  <c r="E16" i="25"/>
  <c r="I8" i="23" l="1"/>
  <c r="H61" i="33" l="1"/>
  <c r="H60" i="33"/>
  <c r="H59" i="33"/>
  <c r="H58" i="33"/>
  <c r="H57" i="33"/>
  <c r="H56" i="33"/>
  <c r="H55" i="33"/>
  <c r="H54" i="33"/>
  <c r="H53" i="33"/>
  <c r="H52" i="33"/>
  <c r="H51" i="33"/>
  <c r="H62" i="33"/>
  <c r="G63" i="33"/>
  <c r="F63" i="33"/>
  <c r="E63" i="33"/>
  <c r="D63" i="33"/>
  <c r="H63" i="33" l="1"/>
  <c r="K34" i="18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32" i="16"/>
  <c r="K33" i="17"/>
  <c r="K34" i="15" l="1"/>
  <c r="L69" i="3" l="1"/>
  <c r="L67" i="3"/>
  <c r="L66" i="3"/>
  <c r="L65" i="3"/>
  <c r="L64" i="3"/>
  <c r="L63" i="3"/>
  <c r="L62" i="3"/>
  <c r="L58" i="3"/>
  <c r="L57" i="3"/>
  <c r="L56" i="3"/>
  <c r="L55" i="3"/>
  <c r="L54" i="3"/>
  <c r="L53" i="3"/>
  <c r="L52" i="3"/>
  <c r="L51" i="3"/>
  <c r="L50" i="3"/>
  <c r="L42" i="3"/>
  <c r="L5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K69" i="3"/>
  <c r="J69" i="3"/>
  <c r="I69" i="3"/>
  <c r="H69" i="3"/>
  <c r="G69" i="3"/>
  <c r="F69" i="3"/>
  <c r="C69" i="3"/>
  <c r="B69" i="3"/>
  <c r="Y68" i="3"/>
  <c r="X68" i="3"/>
  <c r="W68" i="3"/>
  <c r="V68" i="3"/>
  <c r="U68" i="3"/>
  <c r="T68" i="3"/>
  <c r="S68" i="3"/>
  <c r="C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K67" i="3"/>
  <c r="J67" i="3"/>
  <c r="I67" i="3"/>
  <c r="H67" i="3"/>
  <c r="G67" i="3"/>
  <c r="F67" i="3"/>
  <c r="C67" i="3"/>
  <c r="B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K66" i="3"/>
  <c r="J66" i="3"/>
  <c r="I66" i="3"/>
  <c r="H66" i="3"/>
  <c r="G66" i="3"/>
  <c r="F66" i="3"/>
  <c r="C66" i="3"/>
  <c r="B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K65" i="3"/>
  <c r="J65" i="3"/>
  <c r="I65" i="3"/>
  <c r="H65" i="3"/>
  <c r="G65" i="3"/>
  <c r="F65" i="3"/>
  <c r="C65" i="3"/>
  <c r="B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K64" i="3"/>
  <c r="J64" i="3"/>
  <c r="I64" i="3"/>
  <c r="H64" i="3"/>
  <c r="G64" i="3"/>
  <c r="F64" i="3"/>
  <c r="C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K63" i="3"/>
  <c r="J63" i="3"/>
  <c r="I63" i="3"/>
  <c r="H63" i="3"/>
  <c r="G63" i="3"/>
  <c r="F63" i="3"/>
  <c r="C63" i="3"/>
  <c r="B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K62" i="3"/>
  <c r="J62" i="3"/>
  <c r="I62" i="3"/>
  <c r="H62" i="3"/>
  <c r="G62" i="3"/>
  <c r="F62" i="3"/>
  <c r="C62" i="3"/>
  <c r="B62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K58" i="3"/>
  <c r="J58" i="3"/>
  <c r="I58" i="3"/>
  <c r="H58" i="3"/>
  <c r="G58" i="3"/>
  <c r="F58" i="3"/>
  <c r="C58" i="3"/>
  <c r="B58" i="3"/>
  <c r="A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K57" i="3"/>
  <c r="J57" i="3"/>
  <c r="I57" i="3"/>
  <c r="H57" i="3"/>
  <c r="G57" i="3"/>
  <c r="F57" i="3"/>
  <c r="C57" i="3"/>
  <c r="B57" i="3"/>
  <c r="A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K56" i="3"/>
  <c r="J56" i="3"/>
  <c r="I56" i="3"/>
  <c r="H56" i="3"/>
  <c r="G56" i="3"/>
  <c r="C56" i="3"/>
  <c r="B56" i="3"/>
  <c r="A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K55" i="3"/>
  <c r="J55" i="3"/>
  <c r="I55" i="3"/>
  <c r="H55" i="3"/>
  <c r="G55" i="3"/>
  <c r="C55" i="3"/>
  <c r="B55" i="3"/>
  <c r="A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K54" i="3"/>
  <c r="J54" i="3"/>
  <c r="I54" i="3"/>
  <c r="H54" i="3"/>
  <c r="G54" i="3"/>
  <c r="F54" i="3"/>
  <c r="C54" i="3"/>
  <c r="B54" i="3"/>
  <c r="A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K53" i="3"/>
  <c r="J53" i="3"/>
  <c r="I53" i="3"/>
  <c r="H53" i="3"/>
  <c r="G53" i="3"/>
  <c r="F53" i="3"/>
  <c r="C53" i="3"/>
  <c r="B53" i="3"/>
  <c r="A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K52" i="3"/>
  <c r="J52" i="3"/>
  <c r="I52" i="3"/>
  <c r="H52" i="3"/>
  <c r="G52" i="3"/>
  <c r="F52" i="3"/>
  <c r="C52" i="3"/>
  <c r="B52" i="3"/>
  <c r="A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K51" i="3"/>
  <c r="J51" i="3"/>
  <c r="I51" i="3"/>
  <c r="H51" i="3"/>
  <c r="G51" i="3"/>
  <c r="F51" i="3"/>
  <c r="C51" i="3"/>
  <c r="B51" i="3"/>
  <c r="A51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K50" i="3"/>
  <c r="J50" i="3"/>
  <c r="I50" i="3"/>
  <c r="H50" i="3"/>
  <c r="G50" i="3"/>
  <c r="F50" i="3"/>
  <c r="C50" i="3"/>
  <c r="B50" i="3"/>
  <c r="A50" i="3"/>
  <c r="X42" i="3"/>
  <c r="E37" i="10"/>
  <c r="W59" i="3" l="1"/>
  <c r="X59" i="3"/>
  <c r="Y59" i="3"/>
  <c r="G59" i="3"/>
  <c r="U59" i="3"/>
  <c r="Q59" i="3"/>
  <c r="K59" i="3"/>
  <c r="V59" i="3"/>
  <c r="T59" i="3"/>
  <c r="S59" i="3"/>
  <c r="H59" i="3"/>
  <c r="Z59" i="3"/>
  <c r="I59" i="3"/>
  <c r="AB50" i="3"/>
  <c r="AA59" i="3"/>
  <c r="AB59" i="3" s="1"/>
  <c r="AB54" i="3"/>
  <c r="AB58" i="3"/>
  <c r="AB63" i="3"/>
  <c r="AB65" i="3"/>
  <c r="AB67" i="3"/>
  <c r="R59" i="3"/>
  <c r="F59" i="3"/>
  <c r="J59" i="3"/>
  <c r="N59" i="3"/>
  <c r="AB53" i="3"/>
  <c r="AB57" i="3"/>
  <c r="AB69" i="3"/>
  <c r="AB52" i="3"/>
  <c r="AB56" i="3"/>
  <c r="AB62" i="3"/>
  <c r="AB64" i="3"/>
  <c r="AB66" i="3"/>
  <c r="AB68" i="3"/>
  <c r="AB51" i="3"/>
  <c r="AB55" i="3"/>
  <c r="P59" i="3"/>
  <c r="O59" i="3"/>
  <c r="H47" i="24"/>
  <c r="G47" i="24"/>
  <c r="F47" i="24"/>
  <c r="E47" i="24"/>
  <c r="D47" i="24"/>
  <c r="C47" i="24"/>
  <c r="B47" i="24"/>
  <c r="E43" i="25" l="1"/>
  <c r="W42" i="3" l="1"/>
  <c r="V42" i="3" l="1"/>
  <c r="Y42" i="3" l="1"/>
  <c r="U42" i="3"/>
  <c r="AA42" i="3" l="1"/>
  <c r="Z42" i="3"/>
  <c r="T42" i="3"/>
  <c r="S42" i="3"/>
  <c r="D41" i="19"/>
  <c r="B28" i="10"/>
  <c r="C28" i="10"/>
  <c r="B61" i="10"/>
  <c r="C61" i="10"/>
  <c r="H49" i="33"/>
  <c r="H48" i="33"/>
  <c r="H47" i="33"/>
  <c r="H46" i="33"/>
  <c r="H45" i="33"/>
  <c r="H44" i="33"/>
  <c r="H43" i="33"/>
  <c r="H42" i="33"/>
  <c r="H41" i="33"/>
  <c r="H40" i="33"/>
  <c r="H39" i="33"/>
  <c r="H38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0" i="33"/>
  <c r="H9" i="33"/>
  <c r="H8" i="33"/>
  <c r="G50" i="33"/>
  <c r="F50" i="33"/>
  <c r="E50" i="33"/>
  <c r="D50" i="33"/>
  <c r="G37" i="33"/>
  <c r="F37" i="33"/>
  <c r="E37" i="33"/>
  <c r="D37" i="33"/>
  <c r="G11" i="33"/>
  <c r="F11" i="33"/>
  <c r="E11" i="33"/>
  <c r="D11" i="33"/>
  <c r="G24" i="33"/>
  <c r="F24" i="33"/>
  <c r="E24" i="33"/>
  <c r="D24" i="33"/>
  <c r="E33" i="25"/>
  <c r="E19" i="19"/>
  <c r="R42" i="3"/>
  <c r="Q42" i="3"/>
  <c r="P42" i="3"/>
  <c r="E73" i="25"/>
  <c r="E72" i="25"/>
  <c r="E71" i="25"/>
  <c r="E70" i="25"/>
  <c r="E69" i="25"/>
  <c r="E67" i="25"/>
  <c r="E66" i="25"/>
  <c r="E65" i="25"/>
  <c r="E64" i="25"/>
  <c r="E63" i="25"/>
  <c r="D63" i="25"/>
  <c r="E60" i="25"/>
  <c r="E59" i="25"/>
  <c r="E58" i="25"/>
  <c r="E57" i="25"/>
  <c r="E56" i="25"/>
  <c r="E55" i="25"/>
  <c r="E54" i="25"/>
  <c r="E53" i="25"/>
  <c r="E52" i="25"/>
  <c r="E51" i="25"/>
  <c r="E50" i="25"/>
  <c r="C49" i="25"/>
  <c r="D50" i="25" s="1"/>
  <c r="B49" i="25"/>
  <c r="E47" i="25"/>
  <c r="E46" i="25"/>
  <c r="E45" i="25"/>
  <c r="E44" i="25"/>
  <c r="E42" i="25"/>
  <c r="E41" i="25"/>
  <c r="E40" i="25"/>
  <c r="E39" i="25"/>
  <c r="E38" i="25"/>
  <c r="E37" i="25"/>
  <c r="D39" i="25"/>
  <c r="E34" i="25"/>
  <c r="E32" i="25"/>
  <c r="E31" i="25"/>
  <c r="E30" i="25"/>
  <c r="E29" i="25"/>
  <c r="E28" i="25"/>
  <c r="E27" i="25"/>
  <c r="E26" i="25"/>
  <c r="E25" i="25"/>
  <c r="E24" i="25"/>
  <c r="D26" i="25"/>
  <c r="E21" i="25"/>
  <c r="E20" i="25"/>
  <c r="E12" i="25"/>
  <c r="E11" i="25"/>
  <c r="C10" i="25"/>
  <c r="D13" i="25" s="1"/>
  <c r="B10" i="25"/>
  <c r="A41" i="19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32" i="16"/>
  <c r="J33" i="17"/>
  <c r="E31" i="10"/>
  <c r="E32" i="10"/>
  <c r="E33" i="10"/>
  <c r="E39" i="10"/>
  <c r="E40" i="10"/>
  <c r="E30" i="10"/>
  <c r="J34" i="18"/>
  <c r="E74" i="10"/>
  <c r="E75" i="10"/>
  <c r="E76" i="10"/>
  <c r="E11" i="10"/>
  <c r="E12" i="10"/>
  <c r="I34" i="18"/>
  <c r="E81" i="10"/>
  <c r="E82" i="10"/>
  <c r="E83" i="10"/>
  <c r="E84" i="10"/>
  <c r="E85" i="10"/>
  <c r="E86" i="10"/>
  <c r="E87" i="10"/>
  <c r="E88" i="10"/>
  <c r="E89" i="10"/>
  <c r="E67" i="10"/>
  <c r="E65" i="10"/>
  <c r="E66" i="10"/>
  <c r="E68" i="10"/>
  <c r="E69" i="10"/>
  <c r="E70" i="10"/>
  <c r="E71" i="10"/>
  <c r="E73" i="10"/>
  <c r="E72" i="10"/>
  <c r="E50" i="10"/>
  <c r="E49" i="10"/>
  <c r="E51" i="10"/>
  <c r="E52" i="10"/>
  <c r="E56" i="10"/>
  <c r="E55" i="10"/>
  <c r="E53" i="10"/>
  <c r="E54" i="10"/>
  <c r="E57" i="10"/>
  <c r="C32" i="32"/>
  <c r="D32" i="32"/>
  <c r="E32" i="32"/>
  <c r="F32" i="32"/>
  <c r="G32" i="32"/>
  <c r="H32" i="32"/>
  <c r="I32" i="32"/>
  <c r="J32" i="32"/>
  <c r="K32" i="32"/>
  <c r="L32" i="32"/>
  <c r="B32" i="32"/>
  <c r="K42" i="3"/>
  <c r="C34" i="15"/>
  <c r="D34" i="15"/>
  <c r="E34" i="15"/>
  <c r="F34" i="15"/>
  <c r="G34" i="15"/>
  <c r="H34" i="15"/>
  <c r="I34" i="15"/>
  <c r="I33" i="17"/>
  <c r="H33" i="17"/>
  <c r="J42" i="3"/>
  <c r="I42" i="3"/>
  <c r="H42" i="3"/>
  <c r="G42" i="3"/>
  <c r="F42" i="3"/>
  <c r="E80" i="10"/>
  <c r="C79" i="10"/>
  <c r="B79" i="10"/>
  <c r="E48" i="10"/>
  <c r="C47" i="10"/>
  <c r="D55" i="10" s="1"/>
  <c r="B47" i="10"/>
  <c r="C10" i="10"/>
  <c r="D22" i="10" s="1"/>
  <c r="B10" i="10"/>
  <c r="I32" i="16"/>
  <c r="H34" i="18"/>
  <c r="G34" i="18"/>
  <c r="F34" i="18"/>
  <c r="E34" i="18"/>
  <c r="D34" i="18"/>
  <c r="C34" i="18"/>
  <c r="B34" i="18"/>
  <c r="G33" i="17"/>
  <c r="F33" i="17"/>
  <c r="E33" i="17"/>
  <c r="D33" i="17"/>
  <c r="C33" i="17"/>
  <c r="B33" i="17"/>
  <c r="G32" i="16"/>
  <c r="F32" i="16"/>
  <c r="E32" i="16"/>
  <c r="D32" i="16"/>
  <c r="C32" i="16"/>
  <c r="B32" i="16"/>
  <c r="H32" i="16"/>
  <c r="D66" i="10" l="1"/>
  <c r="D62" i="10"/>
  <c r="D64" i="10"/>
  <c r="D63" i="10"/>
  <c r="D91" i="33"/>
  <c r="F91" i="33"/>
  <c r="H37" i="33"/>
  <c r="H50" i="33"/>
  <c r="E91" i="33"/>
  <c r="G91" i="33"/>
  <c r="D71" i="10"/>
  <c r="E61" i="10"/>
  <c r="D77" i="10"/>
  <c r="AB42" i="3"/>
  <c r="D57" i="10"/>
  <c r="D80" i="10"/>
  <c r="D56" i="10"/>
  <c r="D48" i="10"/>
  <c r="E28" i="10"/>
  <c r="D50" i="10"/>
  <c r="D49" i="10"/>
  <c r="D53" i="10"/>
  <c r="E47" i="10"/>
  <c r="D39" i="10"/>
  <c r="D45" i="10"/>
  <c r="D44" i="10"/>
  <c r="H24" i="33"/>
  <c r="D84" i="10"/>
  <c r="D58" i="10"/>
  <c r="D52" i="10"/>
  <c r="D46" i="25"/>
  <c r="D15" i="10"/>
  <c r="D73" i="25"/>
  <c r="D65" i="25"/>
  <c r="D66" i="25"/>
  <c r="D54" i="10"/>
  <c r="D40" i="25"/>
  <c r="D47" i="25"/>
  <c r="D38" i="25"/>
  <c r="D45" i="25"/>
  <c r="D31" i="25"/>
  <c r="H11" i="33"/>
  <c r="H91" i="33" s="1"/>
  <c r="D30" i="10"/>
  <c r="D59" i="10"/>
  <c r="D51" i="10"/>
  <c r="D44" i="25"/>
  <c r="D41" i="25"/>
  <c r="E36" i="25"/>
  <c r="D42" i="25"/>
  <c r="D37" i="25"/>
  <c r="E10" i="25"/>
  <c r="D19" i="25"/>
  <c r="D18" i="25"/>
  <c r="D21" i="25"/>
  <c r="D17" i="25"/>
  <c r="D20" i="25"/>
  <c r="D16" i="25"/>
  <c r="D14" i="25"/>
  <c r="D91" i="10"/>
  <c r="D89" i="10"/>
  <c r="D86" i="10"/>
  <c r="E79" i="10"/>
  <c r="D72" i="25"/>
  <c r="D64" i="25"/>
  <c r="D71" i="25"/>
  <c r="D70" i="25"/>
  <c r="D69" i="25"/>
  <c r="D68" i="25"/>
  <c r="D67" i="25"/>
  <c r="E62" i="25"/>
  <c r="D67" i="10"/>
  <c r="D18" i="10"/>
  <c r="D24" i="10"/>
  <c r="D12" i="25"/>
  <c r="D15" i="25"/>
  <c r="D35" i="10"/>
  <c r="D40" i="10"/>
  <c r="D43" i="10"/>
  <c r="D42" i="10"/>
  <c r="D29" i="10"/>
  <c r="D41" i="10"/>
  <c r="D32" i="10"/>
  <c r="E23" i="25"/>
  <c r="D34" i="25"/>
  <c r="D27" i="25"/>
  <c r="D32" i="25"/>
  <c r="D29" i="25"/>
  <c r="D33" i="25"/>
  <c r="D25" i="25"/>
  <c r="D28" i="25"/>
  <c r="D83" i="10"/>
  <c r="D81" i="10"/>
  <c r="D69" i="10"/>
  <c r="D72" i="10"/>
  <c r="D75" i="10"/>
  <c r="D73" i="10"/>
  <c r="D76" i="10"/>
  <c r="D70" i="10"/>
  <c r="D74" i="10"/>
  <c r="D65" i="10"/>
  <c r="D68" i="10"/>
  <c r="D52" i="25"/>
  <c r="D53" i="25"/>
  <c r="D43" i="25"/>
  <c r="D30" i="25"/>
  <c r="D19" i="10"/>
  <c r="D14" i="10"/>
  <c r="D13" i="10"/>
  <c r="D16" i="10"/>
  <c r="D23" i="10"/>
  <c r="E10" i="10"/>
  <c r="D20" i="10"/>
  <c r="D17" i="10"/>
  <c r="D21" i="10"/>
  <c r="D12" i="10"/>
  <c r="D11" i="25"/>
  <c r="J34" i="15"/>
  <c r="D87" i="10"/>
  <c r="D90" i="10"/>
  <c r="D82" i="10"/>
  <c r="D85" i="10"/>
  <c r="D88" i="10"/>
  <c r="D56" i="25"/>
  <c r="D55" i="25"/>
  <c r="D60" i="25"/>
  <c r="D54" i="25"/>
  <c r="D59" i="25"/>
  <c r="D51" i="25"/>
  <c r="E49" i="25"/>
  <c r="D58" i="25"/>
  <c r="D57" i="25"/>
  <c r="D38" i="10"/>
  <c r="D37" i="10"/>
  <c r="D36" i="10"/>
  <c r="D34" i="10"/>
  <c r="D31" i="10"/>
  <c r="D33" i="10"/>
  <c r="D24" i="25"/>
  <c r="D11" i="10"/>
  <c r="D26" i="10"/>
  <c r="D25" i="10"/>
</calcChain>
</file>

<file path=xl/sharedStrings.xml><?xml version="1.0" encoding="utf-8"?>
<sst xmlns="http://schemas.openxmlformats.org/spreadsheetml/2006/main" count="1757" uniqueCount="775">
  <si>
    <t>Año</t>
  </si>
  <si>
    <t xml:space="preserve">PBI   </t>
  </si>
  <si>
    <t>PBI Minero</t>
  </si>
  <si>
    <t>Inflación</t>
  </si>
  <si>
    <t xml:space="preserve">Exportaciones      </t>
  </si>
  <si>
    <t xml:space="preserve">Importaciones </t>
  </si>
  <si>
    <t>Bal. Comercial</t>
  </si>
  <si>
    <t>Fuente: Ministerio de Energía y Minas</t>
  </si>
  <si>
    <t>VOLUMEN DE LA PRODUCCIÓN MINERO METÁLICA, POR PRINCIPALES METALES</t>
  </si>
  <si>
    <t>Cobre</t>
  </si>
  <si>
    <t>Valor</t>
  </si>
  <si>
    <t>(US$MM)</t>
  </si>
  <si>
    <t>Cantidad</t>
  </si>
  <si>
    <t>(Miles Tm)</t>
  </si>
  <si>
    <t>Precio*</t>
  </si>
  <si>
    <t xml:space="preserve"> (Ctvs US$/Lb.)</t>
  </si>
  <si>
    <t>Oro</t>
  </si>
  <si>
    <t>(Miles Oz. Tr.)</t>
  </si>
  <si>
    <t>(US$/Oz Tr.)</t>
  </si>
  <si>
    <t>Zinc</t>
  </si>
  <si>
    <t>(Miles Tm.)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</si>
  <si>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</si>
  <si>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</si>
  <si>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</si>
  <si>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</si>
  <si>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</si>
  <si>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</si>
  <si>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</si>
  <si>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</si>
  <si>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</si>
  <si>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</si>
  <si>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</si>
  <si>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</si>
  <si>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</si>
  <si>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</si>
  <si>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CHINALCO PERÚ S.A.</t>
  </si>
  <si>
    <t>COMPAÑIA MINERA ARES S.A.C.</t>
  </si>
  <si>
    <t>MINERA YANACOCHA S.R.L.</t>
  </si>
  <si>
    <t>Var%</t>
  </si>
  <si>
    <t>COMPAÑIA MINERA ANTAMINA S.A.</t>
  </si>
  <si>
    <t>SOUTHERN PERU COPPER CORPORATION SUCURSAL DEL PERU</t>
  </si>
  <si>
    <t>COMPAÑIA MINERA ANTAPACCAY S.A.</t>
  </si>
  <si>
    <t>GOLD FIELDS LA CIMA S.A.</t>
  </si>
  <si>
    <t>OTROS</t>
  </si>
  <si>
    <t>VOLUMEN DE LA PRODUCCIÓN MINERO METÁLICA, EMPRESAS</t>
  </si>
  <si>
    <t>MINERA BARRICK MISQUICHILCA S.A.</t>
  </si>
  <si>
    <t>MADRE DE DIOS</t>
  </si>
  <si>
    <t>CONSORCIO MINERO HORIZONTE S.A.</t>
  </si>
  <si>
    <t>LA ARENA S.A.</t>
  </si>
  <si>
    <t>MINERA AURIFERA RETAMAS S.A.</t>
  </si>
  <si>
    <t>COBRE / TMF</t>
  </si>
  <si>
    <t>VOLCAN COMPAÑÍA MINERA S.A.A.</t>
  </si>
  <si>
    <t>SOCIEDAD MINERA CORONA S.A.</t>
  </si>
  <si>
    <t>CATALINA HUANCA SOCIEDAD MINERA S.A.C.</t>
  </si>
  <si>
    <t>PLOMO / TMF</t>
  </si>
  <si>
    <t>ZINC / TMF</t>
  </si>
  <si>
    <t>VOLUMEN DE LA PRODUCCIÓN MINERO METÁLICA, REGIONES</t>
  </si>
  <si>
    <t>ANCASH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</si>
  <si>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</si>
  <si>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</si>
  <si>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</si>
  <si>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</si>
  <si>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</si>
  <si>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</si>
  <si>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</si>
  <si>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</si>
  <si>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JUNIN</t>
  </si>
  <si>
    <t>HUANCAVELICA</t>
  </si>
  <si>
    <t>PUNO</t>
  </si>
  <si>
    <t>HUANUCO</t>
  </si>
  <si>
    <t>LA LIBERTAD</t>
  </si>
  <si>
    <t>AYACUCHO</t>
  </si>
  <si>
    <t>Part%</t>
  </si>
  <si>
    <t>PRODUCTO / REGION</t>
  </si>
  <si>
    <t>PRODUCTO / EMPRESA</t>
  </si>
  <si>
    <t>TOTAL EXPORTACIONES</t>
  </si>
  <si>
    <t>RUBRO</t>
  </si>
  <si>
    <t>CHINA</t>
  </si>
  <si>
    <t>JAPON</t>
  </si>
  <si>
    <t>ALEMANIA</t>
  </si>
  <si>
    <t>ITALIA</t>
  </si>
  <si>
    <t>BRASIL</t>
  </si>
  <si>
    <t>ESPAÑA</t>
  </si>
  <si>
    <t>Acum. Anual US$ Millones</t>
  </si>
  <si>
    <t>COMPAÑIA MINERA RAURA S.A.</t>
  </si>
  <si>
    <t>-</t>
  </si>
  <si>
    <t>(En nuevos soles)</t>
  </si>
  <si>
    <t xml:space="preserve">  AMAZONAS</t>
  </si>
  <si>
    <t xml:space="preserve">  ANCASH</t>
  </si>
  <si>
    <t xml:space="preserve">  APURIMAC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</si>
  <si>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</si>
  <si>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</si>
  <si>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</si>
  <si>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</si>
  <si>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</si>
  <si>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</si>
  <si>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HUANUCO</t>
  </si>
  <si>
    <t xml:space="preserve">  ICA</t>
  </si>
  <si>
    <t xml:space="preserve">  JUNIN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</si>
  <si>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</si>
  <si>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</si>
  <si>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</si>
  <si>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</si>
  <si>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</si>
  <si>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</si>
  <si>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</si>
  <si>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</si>
  <si>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</si>
  <si>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MARTIN</t>
  </si>
  <si>
    <t xml:space="preserve">  TACNA</t>
  </si>
  <si>
    <t xml:space="preserve">  TUMBES</t>
  </si>
  <si>
    <t xml:space="preserve">  UCAYALI</t>
  </si>
  <si>
    <t xml:space="preserve">  TOTAL</t>
  </si>
  <si>
    <t>TOTAL</t>
  </si>
  <si>
    <t>Fuente: Transparencia Económica del M.E.F. - INGEMMET. Elaboración MINEM.</t>
  </si>
  <si>
    <t>La distribución del Canon Minero, por parte del MEF, se realiza en Julio de cada año  y es de periodicidad anual. Esta constituido por el 50% del Impuesto a la Renta correspondiente al año anterior. El monto corresponde al aporte asignado (monto acreditado), según los índices que se aprueba anualmente.</t>
  </si>
  <si>
    <t>La distribución de las Regalías Mineras es de periodicidad trimestral, el monto corresponde a la asignación (monto acreditado) más los intereses acumulados, según los índices que se aprueba mensualmente</t>
  </si>
  <si>
    <t xml:space="preserve">2010 </t>
  </si>
  <si>
    <t>2011</t>
  </si>
  <si>
    <t>2012</t>
  </si>
  <si>
    <t>2013</t>
  </si>
  <si>
    <t>Este cambio de cálculo es producto de la nueva normatividad Ley Nª 29788 – Ley que Modifica la Ley de Regalía Minera</t>
  </si>
  <si>
    <t>TRANSFERENCIAS A LAS REGIONES POR CANON MINERO</t>
  </si>
  <si>
    <t>TRANSFERENCIAS A LAS REGIONES POR REGALIAS MINERAS</t>
  </si>
  <si>
    <t>TRANSFERENCIAS A LAS REGIONES POR DERECHO DE VIGENCIA Y PENALIDAD</t>
  </si>
  <si>
    <t>TIPO DE ÁREAS RESTRINGIDAS</t>
  </si>
  <si>
    <t>CANTIDAD</t>
  </si>
  <si>
    <t>HAS.</t>
  </si>
  <si>
    <t>% DEL PERÚ</t>
  </si>
  <si>
    <t>1</t>
  </si>
  <si>
    <t>3</t>
  </si>
  <si>
    <t>4</t>
  </si>
  <si>
    <t>PROYECTO ESPECIAL</t>
  </si>
  <si>
    <t>5</t>
  </si>
  <si>
    <t>6</t>
  </si>
  <si>
    <t>7</t>
  </si>
  <si>
    <t>8</t>
  </si>
  <si>
    <t>9</t>
  </si>
  <si>
    <t>10</t>
  </si>
  <si>
    <t>PUERTOS Y AEROPUERTOS</t>
  </si>
  <si>
    <r>
      <t xml:space="preserve">REGALÍAS MINERAS / </t>
    </r>
    <r>
      <rPr>
        <b/>
        <i/>
        <sz val="9"/>
        <color theme="0" tint="-0.499984740745262"/>
        <rFont val="Calibri"/>
        <family val="2"/>
        <scheme val="minor"/>
      </rPr>
      <t>MINING ROYALTIES</t>
    </r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</si>
  <si>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PENALTY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</si>
  <si>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 xml:space="preserve">MINING CANON 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</si>
  <si>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>MINING CANON</t>
    </r>
  </si>
  <si>
    <t>SUIZA</t>
  </si>
  <si>
    <t>CANADA</t>
  </si>
  <si>
    <t>REINO UNIDO</t>
  </si>
  <si>
    <t>CHILE</t>
  </si>
  <si>
    <t>COLOMBIA</t>
  </si>
  <si>
    <t>TRANSFERENCIAS A LAS REGIONES POR RECURSOS GENERADOS POR LA MINERÍA (CANON, REGALIAS Y DERECHO DE VIGENCIA)</t>
  </si>
  <si>
    <t xml:space="preserve">PRINCIPALES INDICADORES MACROECONÓMICOS </t>
  </si>
  <si>
    <t xml:space="preserve">EXPORTACIONES MINERAS POR PRINCIPALES PRODUCTOS </t>
  </si>
  <si>
    <t xml:space="preserve">ESTRUCTURA DE LAS EXPORTACIONES PERUANAS </t>
  </si>
  <si>
    <t>Source: Transparencia Económica del M.E.F. - INGEMMET. Elaborated by MINEM.</t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</si>
  <si>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PENALTIES</t>
    </r>
  </si>
  <si>
    <t xml:space="preserve">ITEM </t>
  </si>
  <si>
    <r>
      <t xml:space="preserve">Tabla 14 / </t>
    </r>
    <r>
      <rPr>
        <b/>
        <i/>
        <sz val="11"/>
        <color theme="0" tint="-0.499984740745262"/>
        <rFont val="Calibri"/>
        <family val="2"/>
        <scheme val="minor"/>
      </rPr>
      <t>Table 14</t>
    </r>
  </si>
  <si>
    <t>Registered taxpayers according to economic activity</t>
  </si>
  <si>
    <t>Base legal : artículo 57 , literal a) Texto Unico Ordenado de la Ley General de Minería , modificado por Ley N°29169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</si>
  <si>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</si>
  <si>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</si>
  <si>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</si>
  <si>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</si>
  <si>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</si>
  <si>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</si>
  <si>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</si>
  <si>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</si>
  <si>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</si>
  <si>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</si>
  <si>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</si>
  <si>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</si>
  <si>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</si>
  <si>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</si>
  <si>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</si>
  <si>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</si>
  <si>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</si>
  <si>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</si>
  <si>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</si>
  <si>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</si>
  <si>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</si>
  <si>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</si>
  <si>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</si>
  <si>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</si>
  <si>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</si>
  <si>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</si>
  <si>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</si>
  <si>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</si>
  <si>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</si>
  <si>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</si>
  <si>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</si>
  <si>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</si>
  <si>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</si>
  <si>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</si>
  <si>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</si>
  <si>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</si>
  <si>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</si>
  <si>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</si>
  <si>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</si>
  <si>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</si>
  <si>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</si>
  <si>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</si>
  <si>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</si>
  <si>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</si>
  <si>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</si>
  <si>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</si>
  <si>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</si>
  <si>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</si>
  <si>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</si>
  <si>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</si>
  <si>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</si>
  <si>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</si>
  <si>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</si>
  <si>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HUDBAY PERU S.A.C.</t>
  </si>
  <si>
    <t>EVOLUCION ANUAL</t>
  </si>
  <si>
    <t xml:space="preserve">Ene </t>
  </si>
  <si>
    <t>ENE</t>
  </si>
  <si>
    <t>PLATA / onzas</t>
  </si>
  <si>
    <t>APURIMAC</t>
  </si>
  <si>
    <t>FEB</t>
  </si>
  <si>
    <t>Var(%)</t>
  </si>
  <si>
    <t>Abr</t>
  </si>
  <si>
    <t xml:space="preserve">Hierro </t>
  </si>
  <si>
    <t>TMF</t>
  </si>
  <si>
    <t>EXPORTACIONES</t>
  </si>
  <si>
    <t>UNIDAD</t>
  </si>
  <si>
    <t>Tabla 03</t>
  </si>
  <si>
    <t>MAR</t>
  </si>
  <si>
    <t xml:space="preserve">Tabla 03.2 </t>
  </si>
  <si>
    <t xml:space="preserve">Tabla 07 </t>
  </si>
  <si>
    <t>Tabla 07.1</t>
  </si>
  <si>
    <t>REGIONES</t>
  </si>
  <si>
    <t xml:space="preserve">Tabla 07.3 </t>
  </si>
  <si>
    <t xml:space="preserve">Tabla 07.2 </t>
  </si>
  <si>
    <t>Tabla 09</t>
  </si>
  <si>
    <t>UNIDADES</t>
  </si>
  <si>
    <t>SITUACIÓN</t>
  </si>
  <si>
    <t>Ha</t>
  </si>
  <si>
    <t>EXPLOTACIÓN</t>
  </si>
  <si>
    <t>EXPLORACIÓN</t>
  </si>
  <si>
    <t>CONSTRUCCIÓN</t>
  </si>
  <si>
    <t>CATEO Y PROSPECCIÓN</t>
  </si>
  <si>
    <t>CIERRE POST-CIERRE(DEFINITIVO)</t>
  </si>
  <si>
    <t>CIERRE FINAL</t>
  </si>
  <si>
    <t>UNIDADES MINERAS EN ACTIVIDAD</t>
  </si>
  <si>
    <t>Nota:  Territorio Nacional  = 128,521,560 ha.</t>
  </si>
  <si>
    <t>COMPAÑÍA MINERA MILPO S.A.A.</t>
  </si>
  <si>
    <t>COMPAÑÍA DE MINAS BUENAVENTURA S.A.A.</t>
  </si>
  <si>
    <t>ABR</t>
  </si>
  <si>
    <t>MAY</t>
  </si>
  <si>
    <t>Ingresos del Gobierno Central (Millones de Nuevos Soles)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</si>
  <si>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</si>
  <si>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</si>
  <si>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</si>
  <si>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</si>
  <si>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</si>
  <si>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</si>
  <si>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</si>
  <si>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</si>
  <si>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</si>
  <si>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</si>
  <si>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</si>
  <si>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</si>
  <si>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</si>
  <si>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</si>
  <si>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</si>
  <si>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</si>
  <si>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</si>
  <si>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</si>
  <si>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</si>
  <si>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</si>
  <si>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</si>
  <si>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</si>
  <si>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</si>
  <si>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</si>
  <si>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</si>
  <si>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</si>
  <si>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La distribución por concepto de Derecho de Vigencia y Penalidad, es de periodicidad mensual y efectivamente pagado en el año. Cifras al 31 Jul 2015.</t>
  </si>
  <si>
    <t xml:space="preserve">La distribución por concepto de Derecho de Vigencia y Penalidad, es de periodicidad mensual y efectivamente pagado en el año. </t>
  </si>
  <si>
    <t>La distribución por concepto de Derecho de Vigencia y Penalidad, es de periodicidad mensual y efectivamente pagado en el año.</t>
  </si>
  <si>
    <t>Set.</t>
  </si>
  <si>
    <t>AGO</t>
  </si>
  <si>
    <t>SET</t>
  </si>
  <si>
    <t>BENEFICIO</t>
  </si>
  <si>
    <t>OCT</t>
  </si>
  <si>
    <t>Fuente: INGEMMET. Elaboración MEM.</t>
  </si>
  <si>
    <t>Tabla 9.1:</t>
  </si>
  <si>
    <t>CANTIDAD DE SOLICITUDES DE PETITORIOS MINEROS A NIVEL NACIONAL</t>
  </si>
  <si>
    <t>NOV</t>
  </si>
  <si>
    <t>DIC</t>
  </si>
  <si>
    <t>Tabla 9.2:</t>
  </si>
  <si>
    <t>CANTIDAD DE TITULOS OTORGADOS POR INGEMMET</t>
  </si>
  <si>
    <t>Tabla 9.3:</t>
  </si>
  <si>
    <t>Tipo Cambio *</t>
  </si>
  <si>
    <t>Variación respecto al mes anterior</t>
  </si>
  <si>
    <t>Mes</t>
  </si>
  <si>
    <t>MINERA LAS BAMBAS S.A.</t>
  </si>
  <si>
    <t>COMPAÑIA MINERA ATACOCHA S.A.A.</t>
  </si>
  <si>
    <t>g finos</t>
  </si>
  <si>
    <t>kg finos</t>
  </si>
  <si>
    <t>ORO / g finos</t>
  </si>
  <si>
    <t>PLATA / KG FINOS</t>
  </si>
  <si>
    <t>AÑOS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</si>
  <si>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</si>
  <si>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</si>
  <si>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</si>
  <si>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</si>
  <si>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</si>
  <si>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</si>
  <si>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>HIERRO</t>
  </si>
  <si>
    <t xml:space="preserve">MOLIBDENO </t>
  </si>
  <si>
    <t>Ctvs.US$/lb</t>
  </si>
  <si>
    <t>US$/Oz.tr.</t>
  </si>
  <si>
    <t>US$/tm</t>
  </si>
  <si>
    <t>US$/lb</t>
  </si>
  <si>
    <t xml:space="preserve">A/ Precios de Exportación   </t>
  </si>
  <si>
    <t xml:space="preserve">FUENTE:  BCRP, Reuters, Estadisticas Internacionales del FMI </t>
  </si>
  <si>
    <t xml:space="preserve">A/ Export Value  </t>
  </si>
  <si>
    <t>FUENTE: BCRP, Reuters, International Statistics of the International Monetary Fund</t>
  </si>
  <si>
    <t xml:space="preserve">Export. Met.  </t>
  </si>
  <si>
    <t>Minerales no metálicos</t>
  </si>
  <si>
    <t>Sidero-metalúrgicos y joyería</t>
  </si>
  <si>
    <t>Metal-mecánicos</t>
  </si>
  <si>
    <t>Petróleo y gas natural</t>
  </si>
  <si>
    <t>Agrícolas</t>
  </si>
  <si>
    <t>Agropecuarios</t>
  </si>
  <si>
    <t>Textiles</t>
  </si>
  <si>
    <t>Maderas y papeles</t>
  </si>
  <si>
    <t>COMPAÑIA MINERA PODEROSA S.A.</t>
  </si>
  <si>
    <t>* Promedio del Cambio Interbancario</t>
  </si>
  <si>
    <t>11</t>
  </si>
  <si>
    <t>AREA NATURAL</t>
  </si>
  <si>
    <t>CLASIFICACION DIVERSA (gasoductos, oleoductos, ecosistemas frágiles, otros)</t>
  </si>
  <si>
    <t>AREA NATURAL_AMORTIGUAMIENTO</t>
  </si>
  <si>
    <t>ZONAS ARQUEOLOGICAS</t>
  </si>
  <si>
    <t>AREAS DE DEFENSA NACIONAL</t>
  </si>
  <si>
    <t>PROPUESTA DE AREA NATURAL</t>
  </si>
  <si>
    <t>POSIBLE AREA URBANA</t>
  </si>
  <si>
    <t xml:space="preserve">ZONA URBANA </t>
  </si>
  <si>
    <t>Nd:  No Disponible a la fecha</t>
  </si>
  <si>
    <t>Millones US$</t>
  </si>
  <si>
    <t>(Soles por U.S. dólar)</t>
  </si>
  <si>
    <t xml:space="preserve">Var. % mensual </t>
  </si>
  <si>
    <t>(Var % anualizadas)</t>
  </si>
  <si>
    <t>Fuente: Banco Central de Reserva del Perú / Elaborado por MINEM.</t>
  </si>
  <si>
    <t>Químicos</t>
  </si>
  <si>
    <t>Pesqueros (Export. No Trad.)</t>
  </si>
  <si>
    <t>Pesqueros (Export. Trad.)</t>
  </si>
  <si>
    <t>HIERRO / TMF</t>
  </si>
  <si>
    <t>ESTAÑO / TMF</t>
  </si>
  <si>
    <t>SHOUGANG HIERRO PERU S.A.A.</t>
  </si>
  <si>
    <t>MINSUR S.A.</t>
  </si>
  <si>
    <t>Información Preliminar</t>
  </si>
  <si>
    <t>PIURA</t>
  </si>
  <si>
    <t>COMPAÑIA MINERA CHUNGAR S.A.C.</t>
  </si>
  <si>
    <t>Set</t>
  </si>
  <si>
    <t>Mineros Metálicos</t>
  </si>
  <si>
    <t>PRINCIPALES PRODUCTOS METÁLICOS (Millones de US$ Part %)</t>
  </si>
  <si>
    <t>Tabla 03.3</t>
  </si>
  <si>
    <t>Tabla 03.4</t>
  </si>
  <si>
    <t>Productos Metálicos</t>
  </si>
  <si>
    <t>MOLIBDENO / TMF</t>
  </si>
  <si>
    <t>TOTAL EXPORTACIONES MINERAS</t>
  </si>
  <si>
    <t xml:space="preserve">Abr. </t>
  </si>
  <si>
    <t>LME</t>
  </si>
  <si>
    <t>LMB</t>
  </si>
  <si>
    <t>London Fix</t>
  </si>
  <si>
    <t>203,36</t>
  </si>
  <si>
    <t>184,24</t>
  </si>
  <si>
    <t>222,09</t>
  </si>
  <si>
    <t>385,95</t>
  </si>
  <si>
    <t>334,53</t>
  </si>
  <si>
    <t>397,99</t>
  </si>
  <si>
    <t>660,73</t>
  </si>
  <si>
    <t>839,08</t>
  </si>
  <si>
    <t>616,56</t>
  </si>
  <si>
    <t>927,47</t>
  </si>
  <si>
    <t>1180,31</t>
  </si>
  <si>
    <t>956,78</t>
  </si>
  <si>
    <t>1011,70</t>
  </si>
  <si>
    <t>993,03</t>
  </si>
  <si>
    <t>728,93</t>
  </si>
  <si>
    <t>816,74</t>
  </si>
  <si>
    <t>TSI</t>
  </si>
  <si>
    <t>US Market</t>
  </si>
  <si>
    <t>RECAUDACION POR RÉGIMEN TRIBUTARIO DE LA MINERÍA</t>
  </si>
  <si>
    <t>TITULOS OTORGADAS POR INGEMMET (HECTAREAS)</t>
  </si>
  <si>
    <t>TOTAL EXPORTACIONES NACIONALES</t>
  </si>
  <si>
    <t>COMPAÑIA MINERA SAN IGNACIO DE MOROCOCHA S.A.A.</t>
  </si>
  <si>
    <t>Feb</t>
  </si>
  <si>
    <t>1995 - 2017: COTIZACIÓN DE PRINCIPALES PRODUCTOS MINEROS (A)   - PROMEDIO ANUAL</t>
  </si>
  <si>
    <t>MINERA LA ZANJA S.R.L.</t>
  </si>
  <si>
    <t>MINERA BATEAS S.A.C.</t>
  </si>
  <si>
    <t>COMPAÑIA MINERA CASAPALCA S.A.</t>
  </si>
  <si>
    <t>Mar</t>
  </si>
  <si>
    <t>*Tipo de cambio : 1$=3.260 soles</t>
  </si>
  <si>
    <t>AREAS DE NO ADMISION DE PETITORIOS - OTRAS</t>
  </si>
  <si>
    <t>AREAS DE NO ADMISION DE PETITORIOS - INGEMMET</t>
  </si>
  <si>
    <t>CONSOLIDADO DE INVERSIONES SEGÚN RUBRO(*)</t>
  </si>
  <si>
    <t>EN US$</t>
  </si>
  <si>
    <t>Cant Ejecutada</t>
  </si>
  <si>
    <t>Tipo Inversion</t>
  </si>
  <si>
    <t>2008</t>
  </si>
  <si>
    <t>2009</t>
  </si>
  <si>
    <t>2016</t>
  </si>
  <si>
    <t>Total general</t>
  </si>
  <si>
    <t>EQUIPAMIENTO DE PLANTA DE BENEFICIO</t>
  </si>
  <si>
    <t>EQUIPAMIENTO MINERO</t>
  </si>
  <si>
    <t>INFRAESTRUCTURA</t>
  </si>
  <si>
    <t>PREPARACIÓN</t>
  </si>
  <si>
    <t>AÑOS/RUBROS</t>
  </si>
  <si>
    <t>EQ. DE PTA DE BENEFICIO</t>
  </si>
  <si>
    <t>2015(p)</t>
  </si>
  <si>
    <t>2016(p)</t>
  </si>
  <si>
    <t>2017(p)</t>
  </si>
  <si>
    <t>Enero</t>
  </si>
  <si>
    <t>Febrero</t>
  </si>
  <si>
    <t>Marzo</t>
  </si>
  <si>
    <t>Abril</t>
  </si>
  <si>
    <t>Var %</t>
  </si>
  <si>
    <t>Notas Importantes</t>
  </si>
  <si>
    <t>Las cifras reportadas pertenecen a la Declaración Estadística Mensual (R.D. 091-2009-MEM/DGM)</t>
  </si>
  <si>
    <t>(p)Los datos reportados 2015, 2016 y 2017 son preliminares</t>
  </si>
  <si>
    <r>
      <rPr>
        <u/>
        <sz val="11"/>
        <rFont val="Arial"/>
        <family val="2"/>
      </rPr>
      <t>Fuente</t>
    </r>
    <r>
      <rPr>
        <sz val="11"/>
        <rFont val="Arial"/>
        <family val="2"/>
      </rPr>
      <t xml:space="preserve">: Declaracion Estadistica Mensual ESTAMIN - información declarada por los Titulares Mineros </t>
    </r>
  </si>
  <si>
    <t>Elaborado por la Dirección de Promoción Minera</t>
  </si>
  <si>
    <t>D.G.H.H.</t>
  </si>
  <si>
    <t>AñoMes</t>
  </si>
  <si>
    <t>2016-01</t>
  </si>
  <si>
    <t>2016-02</t>
  </si>
  <si>
    <t>2016-03</t>
  </si>
  <si>
    <t>2016-04</t>
  </si>
  <si>
    <t>2017-01</t>
  </si>
  <si>
    <t>2017-02</t>
  </si>
  <si>
    <t>2017-03</t>
  </si>
  <si>
    <t>2017-04</t>
  </si>
  <si>
    <t xml:space="preserve">RANKING DE LAS PRINCIPALES EMPRESAS MINERAS INVERSIONISTAS EN EL PERÚ -  </t>
  </si>
  <si>
    <t>RANKING</t>
  </si>
  <si>
    <t>TITULAR MINERO</t>
  </si>
  <si>
    <t>2017</t>
  </si>
  <si>
    <t xml:space="preserve">1° 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</si>
  <si>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</si>
  <si>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</si>
  <si>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</si>
  <si>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</si>
  <si>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</si>
  <si>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</si>
  <si>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</si>
  <si>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</si>
  <si>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</si>
  <si>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</si>
  <si>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SHAHUINDO S.A.C.</t>
  </si>
  <si>
    <t>12°</t>
  </si>
  <si>
    <t>ANGLO AMERICAN QUELLAVECO S.A.</t>
  </si>
  <si>
    <t>13°</t>
  </si>
  <si>
    <t>14°</t>
  </si>
  <si>
    <t>15°</t>
  </si>
  <si>
    <t>16°</t>
  </si>
  <si>
    <t>ANABI S.A.C.</t>
  </si>
  <si>
    <t>17°</t>
  </si>
  <si>
    <t>18°</t>
  </si>
  <si>
    <t>19°</t>
  </si>
  <si>
    <t>20°</t>
  </si>
  <si>
    <t>21°</t>
  </si>
  <si>
    <t>MARCOBRE S.A.C.</t>
  </si>
  <si>
    <t>22°</t>
  </si>
  <si>
    <t>COMPAÑIA MINERA SANTA LUISA S.A.</t>
  </si>
  <si>
    <t>23°</t>
  </si>
  <si>
    <t>TREVALI PERU S.A.C.</t>
  </si>
  <si>
    <t>24°</t>
  </si>
  <si>
    <t>25°</t>
  </si>
  <si>
    <t>26°</t>
  </si>
  <si>
    <t>27°</t>
  </si>
  <si>
    <t>28°</t>
  </si>
  <si>
    <t>COMPAÑIA MINERA KOLPA S.A.</t>
  </si>
  <si>
    <t>29°</t>
  </si>
  <si>
    <t>30°</t>
  </si>
  <si>
    <t>31°</t>
  </si>
  <si>
    <t>TITAN CONTRATISTAS GENERALES S.A.C.</t>
  </si>
  <si>
    <t>32°</t>
  </si>
  <si>
    <t>MINERA IRL S.A.</t>
  </si>
  <si>
    <t>33°</t>
  </si>
  <si>
    <t>CONSORCIO DE INGENIEROS EJECUTORES MINEROS S.A.</t>
  </si>
  <si>
    <t>34°</t>
  </si>
  <si>
    <t>UNION ANDINA DE CEMENTOS S.A.A.</t>
  </si>
  <si>
    <t>35°</t>
  </si>
  <si>
    <t>PAN AMERICAN SILVER HUARON S.A.</t>
  </si>
  <si>
    <t>36°</t>
  </si>
  <si>
    <t>37°</t>
  </si>
  <si>
    <t>MINERA AURIFERA CUATRO DE ENERO S.A.</t>
  </si>
  <si>
    <t>38°</t>
  </si>
  <si>
    <t>COMPAÑIA MINERA CONDESTABLE S.A.</t>
  </si>
  <si>
    <t>39°</t>
  </si>
  <si>
    <t>EMPRESA MINERA LOS QUENUALES S.A.</t>
  </si>
  <si>
    <t>40°</t>
  </si>
  <si>
    <t>41°</t>
  </si>
  <si>
    <t>COMPAÑIA MINERA CARAVELI S.A.C.</t>
  </si>
  <si>
    <t>42°</t>
  </si>
  <si>
    <t>COMPAÑIA MINERA ARGENTUM S.A.</t>
  </si>
  <si>
    <t>43°</t>
  </si>
  <si>
    <t>COMPAÑIA MINERA MISKI MAYO S.R.L.</t>
  </si>
  <si>
    <t>44°</t>
  </si>
  <si>
    <t>45°</t>
  </si>
  <si>
    <t>COMPAÑIA MINERA ZAFRANAL S.A.C.</t>
  </si>
  <si>
    <t>46°</t>
  </si>
  <si>
    <t>CORPORACION MINERA CENTAURO S.A.C.</t>
  </si>
  <si>
    <t>47°</t>
  </si>
  <si>
    <t>48°</t>
  </si>
  <si>
    <t>MINERA SHUNTUR S.A.C.</t>
  </si>
  <si>
    <t>49°</t>
  </si>
  <si>
    <t>50°</t>
  </si>
  <si>
    <t>Otras ( 2016=  433 Empresas; 2017=   422 Empresas)</t>
  </si>
  <si>
    <t>(En US $)</t>
  </si>
  <si>
    <t>Titular Minero</t>
  </si>
  <si>
    <t>Var. %</t>
  </si>
  <si>
    <t>VAR.%</t>
  </si>
  <si>
    <t>Otras ( 2016= 156 Empresas; 2017=  143 Empresas)</t>
  </si>
  <si>
    <t>EXPLORACION</t>
  </si>
  <si>
    <t>EXPLOTACION</t>
  </si>
  <si>
    <t>Otras ( 2016= 244 Empresas; 2017=  214  Empresas)</t>
  </si>
  <si>
    <t>Otras ( 2016= 203 Empresas; 2017=  214 Empresas)</t>
  </si>
  <si>
    <t>Otras ( 2016= 165  Empresas; 2017= 150 Empresas)</t>
  </si>
  <si>
    <t>Otras ( 2016= 236 Empresas; 2017=  246 Empresas)</t>
  </si>
  <si>
    <t>PREPARACION</t>
  </si>
  <si>
    <t>Otras ( 2016= 140 Empresas; 2017=  116 Empresas)</t>
  </si>
  <si>
    <t>D.G.H.H</t>
  </si>
  <si>
    <t>INVERSIONES MINERAS SEGÚN REGION (*)</t>
  </si>
  <si>
    <t>DEPARTAMENTO</t>
  </si>
  <si>
    <t>AMAZONAS</t>
  </si>
  <si>
    <t>(en miles de US $)</t>
  </si>
  <si>
    <t>%</t>
  </si>
  <si>
    <t>CALLAO</t>
  </si>
  <si>
    <t>LAMBAYEQUE</t>
  </si>
  <si>
    <t>LORETO</t>
  </si>
  <si>
    <t>SAN MARTIN</t>
  </si>
  <si>
    <t>TUMBES</t>
  </si>
  <si>
    <t>Fuente : Declaraciones Juradas hechas por los titulares mineros (ESTAMIN)</t>
  </si>
  <si>
    <t>Inversión realizada en \ año</t>
  </si>
  <si>
    <t>PANORO APURIMAC S.A.</t>
  </si>
  <si>
    <t>Las cifras de enero 2007 a marzo 2009 pertenecen a las declaraciones trimestrales Inversiones Mayores a 100,000 US$ (R.D. 104-96-EM/DGM)</t>
  </si>
  <si>
    <t>Las cifras reportadas de abril 2009 en adelante pertenecen a la Declaración Estadística Mensual (R.D. 091-2009-MEM/DGM)</t>
  </si>
  <si>
    <t>AMPLIACIONES</t>
  </si>
  <si>
    <t xml:space="preserve">SOUTHERN PERU COPPER CORPORATION </t>
  </si>
  <si>
    <t>Ampliación Toquepala</t>
  </si>
  <si>
    <t>Cu</t>
  </si>
  <si>
    <t>COMPANIA MINERA MISKI MAYO S.R.L.</t>
  </si>
  <si>
    <t>Ampliación Bayovar</t>
  </si>
  <si>
    <t>Fosfatos</t>
  </si>
  <si>
    <t>Ampliación Marcona</t>
  </si>
  <si>
    <t>Fe</t>
  </si>
  <si>
    <t>Ampliacion Toromocho</t>
  </si>
  <si>
    <t>Ampliacion Lagunas Norte</t>
  </si>
  <si>
    <t>Au</t>
  </si>
  <si>
    <t>CON EIA APROBADO / EN CONSTRUCCIÓN</t>
  </si>
  <si>
    <t>Quellaveco</t>
  </si>
  <si>
    <t>Minas Conga</t>
  </si>
  <si>
    <t>Cu, Au</t>
  </si>
  <si>
    <t>COMPAÑÍA MINERA ARES S.A.</t>
  </si>
  <si>
    <t>Crespo</t>
  </si>
  <si>
    <t>CUZCO</t>
  </si>
  <si>
    <t>Au - Ag</t>
  </si>
  <si>
    <t>MINERA SHOUXIN PERU S.A.</t>
  </si>
  <si>
    <t>Explotacion de relaves</t>
  </si>
  <si>
    <t>MARCONA</t>
  </si>
  <si>
    <t>Cu, Fe, Zn</t>
  </si>
  <si>
    <t>Shahuindo</t>
  </si>
  <si>
    <t>BEAR CREEK MINING COMPANY - SUC. DEL PERU</t>
  </si>
  <si>
    <t>Corani</t>
  </si>
  <si>
    <t>Ag</t>
  </si>
  <si>
    <t>MINERA KURI KULLU S.A.</t>
  </si>
  <si>
    <t>Ollachea</t>
  </si>
  <si>
    <t xml:space="preserve"> FOSFATOS DEL PACIFICO S.A.-FOSPAC </t>
  </si>
  <si>
    <t>Proyecto Fosfatos</t>
  </si>
  <si>
    <t>SOUTHERN PERU COPPER CORPORATION</t>
  </si>
  <si>
    <t>Tia Maria</t>
  </si>
  <si>
    <t>Tambomayo</t>
  </si>
  <si>
    <t>Au, Ag</t>
  </si>
  <si>
    <t>JINZHAO  MINING PERU S.A.</t>
  </si>
  <si>
    <t>Pampa de Pongo</t>
  </si>
  <si>
    <t>COMPAÑIA MINERA MILPO S.A.A.</t>
  </si>
  <si>
    <t>Pukaqaqa</t>
  </si>
  <si>
    <t>Cu-Mo</t>
  </si>
  <si>
    <t>COMPAÑÍA MINERA MIILPO S.A.A.</t>
  </si>
  <si>
    <t>Magistral</t>
  </si>
  <si>
    <t>ARIANA OPERACIONES MINERAS S.A.C</t>
  </si>
  <si>
    <t>Ariana</t>
  </si>
  <si>
    <t>Cu, Zn</t>
  </si>
  <si>
    <t>por definir</t>
  </si>
  <si>
    <t>CON EIA PRESENTADO / EN EVALUACIÓN</t>
  </si>
  <si>
    <t>BEAR CREEK MINING COMPANY - SUC PERU</t>
  </si>
  <si>
    <t>Santa Ana</t>
  </si>
  <si>
    <t>San Gabriel (Ex-Chucapaca)</t>
  </si>
  <si>
    <t>Marcobre (Mina Justa)</t>
  </si>
  <si>
    <t>EN EXPLORACIÓN</t>
  </si>
  <si>
    <t>PROINVERSION</t>
  </si>
  <si>
    <t>Michiquillay</t>
  </si>
  <si>
    <t>APURIMAC FERRUM S.A.</t>
  </si>
  <si>
    <t>Hierro Apurimac</t>
  </si>
  <si>
    <t>CAÑARIACO COPPER PERU S.A.</t>
  </si>
  <si>
    <t>Cañariaco</t>
  </si>
  <si>
    <t>Hilarión</t>
  </si>
  <si>
    <t>Zn</t>
  </si>
  <si>
    <t>COMPAÑIA MINERA QUECHUA S.A.</t>
  </si>
  <si>
    <t>Quechua</t>
  </si>
  <si>
    <t>JUNEFIELD GROUP S.A.</t>
  </si>
  <si>
    <t>Don Javier</t>
  </si>
  <si>
    <t>LUMINA COPPER S.A.C.</t>
  </si>
  <si>
    <t>Galeno</t>
  </si>
  <si>
    <t>Cu, Mo, Au, Ag</t>
  </si>
  <si>
    <t>MINERA ANTARES PERU S.A.C.</t>
  </si>
  <si>
    <t>Haquira</t>
  </si>
  <si>
    <t>MINERA HAMPTON PERU S.A.C</t>
  </si>
  <si>
    <t>Los Calatos</t>
  </si>
  <si>
    <t>MINERA CUERVO S.A.C.</t>
  </si>
  <si>
    <t>Cerro Ccopane</t>
  </si>
  <si>
    <t>Por definir</t>
  </si>
  <si>
    <t>RIO BLANCO COPPER S.A.</t>
  </si>
  <si>
    <t>Río Blanco</t>
  </si>
  <si>
    <t>RIO TINTO MINERA PERU LIMITADA S.A.C.</t>
  </si>
  <si>
    <t>La Granja</t>
  </si>
  <si>
    <t>Los Chancas</t>
  </si>
  <si>
    <t>AMERICAS POTASH PERU S.A.</t>
  </si>
  <si>
    <t>Salmueras de Sechura</t>
  </si>
  <si>
    <t>Potasio</t>
  </si>
  <si>
    <t>COMPAÑIA MINERA VICHAYCOCHA S.A.</t>
  </si>
  <si>
    <t>Rondoni</t>
  </si>
  <si>
    <t>MINERA AQM COPPER PERU S.A.C.</t>
  </si>
  <si>
    <t>Zafranal</t>
  </si>
  <si>
    <t xml:space="preserve"> EXPLORACIONES COLLASUYO S.A.C. </t>
  </si>
  <si>
    <t>Accha</t>
  </si>
  <si>
    <t>Zn, Pb</t>
  </si>
  <si>
    <t>MANTARO PERU S.A.</t>
  </si>
  <si>
    <t>Fosfatos Mantaro</t>
  </si>
  <si>
    <t>Quicay II</t>
  </si>
  <si>
    <t>Au, Cu</t>
  </si>
  <si>
    <t>ANABI S.A.C</t>
  </si>
  <si>
    <t>Anubia</t>
  </si>
  <si>
    <t xml:space="preserve">Explotacion de relaves Bofedal 2 </t>
  </si>
  <si>
    <t>Sn</t>
  </si>
  <si>
    <t>Cotabambas</t>
  </si>
  <si>
    <t>Cu, Au, Ag</t>
  </si>
  <si>
    <t>EL MOLLE VERDE S.A.C.</t>
  </si>
  <si>
    <t>Trapiche</t>
  </si>
  <si>
    <t>Cu, Mo, Ag</t>
  </si>
  <si>
    <t>PLATEAU URANIUM</t>
  </si>
  <si>
    <t>Macusani</t>
  </si>
  <si>
    <t>Uranio</t>
  </si>
  <si>
    <t xml:space="preserve">  EMPRESA</t>
  </si>
  <si>
    <t>PROYECTO</t>
  </si>
  <si>
    <t>REGION</t>
  </si>
  <si>
    <t>MINERAL</t>
  </si>
  <si>
    <t>inverSIÓN us$ mm</t>
  </si>
  <si>
    <t>Boletín Estadístico Minero: Empleo en Minería</t>
  </si>
  <si>
    <t>Tabla 05.1:</t>
  </si>
  <si>
    <t>Tabla 05.2:</t>
  </si>
  <si>
    <t>EMPLEO DIRECTO PROMEDIO SEGÚN EMPLEADOR</t>
  </si>
  <si>
    <t>Compañía</t>
  </si>
  <si>
    <t>Contratista</t>
  </si>
  <si>
    <t>Total</t>
  </si>
  <si>
    <t>Región</t>
  </si>
  <si>
    <t>Personas</t>
  </si>
  <si>
    <t>Part.%</t>
  </si>
  <si>
    <t>Ene</t>
  </si>
  <si>
    <t>Tabla 05.3:</t>
  </si>
  <si>
    <t>Boletín Estadístico Minero: Empleo en el Sector Minero</t>
  </si>
  <si>
    <t>Nro. de Trabajadores</t>
  </si>
  <si>
    <t>2015 (p)</t>
  </si>
  <si>
    <t>2016 (p)</t>
  </si>
  <si>
    <t>2017 (p)</t>
  </si>
  <si>
    <t xml:space="preserve">Tabla 01   </t>
  </si>
  <si>
    <t>BOLETIN</t>
  </si>
  <si>
    <t>Mayo</t>
  </si>
  <si>
    <t xml:space="preserve">May. </t>
  </si>
  <si>
    <t xml:space="preserve">Feb. </t>
  </si>
  <si>
    <t>2017-05</t>
  </si>
  <si>
    <t>CONTRATISTA</t>
  </si>
  <si>
    <t>COMPAÑÍA</t>
  </si>
  <si>
    <t>2016-05</t>
  </si>
  <si>
    <t>2015-05</t>
  </si>
  <si>
    <r>
      <t xml:space="preserve">Comparativo de Nro. de Trabajadores Empleados en el Mes de Mayo </t>
    </r>
    <r>
      <rPr>
        <sz val="14"/>
        <rFont val="Calibri"/>
        <family val="2"/>
      </rPr>
      <t>de Cada Año Respectivamente</t>
    </r>
  </si>
  <si>
    <t>MILPO ANDINA PERÚ S.A.C.</t>
  </si>
  <si>
    <t>RIO TINTO MINERA PERU LIMITADA SAC</t>
  </si>
  <si>
    <t>JINZHAO MINING PERU S.A.</t>
  </si>
  <si>
    <t>S.M.R.L. SANTA BARBARA DE TRUJILLO</t>
  </si>
  <si>
    <t xml:space="preserve"> US $</t>
  </si>
  <si>
    <t>EMPRESA ADMINISTRADORA CERRO S.A.C.</t>
  </si>
  <si>
    <t>Acum. Ene-May</t>
  </si>
  <si>
    <t>ene-may</t>
  </si>
  <si>
    <t xml:space="preserve">Jun. </t>
  </si>
  <si>
    <t>Nd</t>
  </si>
  <si>
    <t>57,86</t>
  </si>
  <si>
    <t>ÁREAS RESTRINGIDAS A LA MINERÍA / JUNIO 2017</t>
  </si>
  <si>
    <t>ACTIVIDAD MINERA - JUNIO 2017</t>
  </si>
  <si>
    <t>Junio</t>
  </si>
  <si>
    <t>Nd / Disponible 03 de Agosto - BCRP</t>
  </si>
  <si>
    <t>Nd / Disponible 17 de Agosto - BCRP</t>
  </si>
  <si>
    <t>PRODUCTO</t>
  </si>
  <si>
    <t>CALIZA / DOLOMITA</t>
  </si>
  <si>
    <t>HORMIGON</t>
  </si>
  <si>
    <t>FOSFATOS</t>
  </si>
  <si>
    <t>CALCITA</t>
  </si>
  <si>
    <t>ARENA (GRUESA/FINA)</t>
  </si>
  <si>
    <t>SAL</t>
  </si>
  <si>
    <t>ARCILLAS</t>
  </si>
  <si>
    <t>PIEDRA (CONSTRUCCION)</t>
  </si>
  <si>
    <t>PUZOLANA</t>
  </si>
  <si>
    <t>CONCHUELAS</t>
  </si>
  <si>
    <t>SILICE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</si>
  <si>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</si>
  <si>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</si>
  <si>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</si>
  <si>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</si>
  <si>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</si>
  <si>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</si>
  <si>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</si>
  <si>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CAOLIN</t>
  </si>
  <si>
    <t>TALCO</t>
  </si>
  <si>
    <t>FELDESPATOS</t>
  </si>
  <si>
    <t>DIATOMITAS</t>
  </si>
  <si>
    <t>BARITINA</t>
  </si>
  <si>
    <t>PIEDRA LAJA</t>
  </si>
  <si>
    <t>BENTONITA</t>
  </si>
  <si>
    <t>SILICATOS</t>
  </si>
  <si>
    <t>MICA</t>
  </si>
  <si>
    <t>GRANODIORITA ORNAMENTAL</t>
  </si>
  <si>
    <t>ONIX</t>
  </si>
  <si>
    <t>SULFATOS</t>
  </si>
  <si>
    <t>MARMOL</t>
  </si>
  <si>
    <t>BORATOS / ULEXITA</t>
  </si>
  <si>
    <t>NO METÁLICO</t>
  </si>
  <si>
    <t>VOLUMEN DE LA PRODUCCIÓN MINERO NO METÁLICA Y CARBONIFERO</t>
  </si>
  <si>
    <t>CARBON</t>
  </si>
  <si>
    <t>CARBON ANTRACITA</t>
  </si>
  <si>
    <t>CARBON BITUMINOSO</t>
  </si>
  <si>
    <t>CARBON GRAFITO</t>
  </si>
  <si>
    <t xml:space="preserve">Tabla 01.3 </t>
  </si>
  <si>
    <t>Tabla 01.4</t>
  </si>
  <si>
    <t>Tabla 01.2</t>
  </si>
  <si>
    <t xml:space="preserve">Tabla 01.1 </t>
  </si>
  <si>
    <t>2017-06</t>
  </si>
  <si>
    <t>2016-06</t>
  </si>
  <si>
    <t>AL MES DE  JUNIO</t>
  </si>
  <si>
    <t>2015-01</t>
  </si>
  <si>
    <t>2015-02</t>
  </si>
  <si>
    <t>2015-03</t>
  </si>
  <si>
    <t>2015-04</t>
  </si>
  <si>
    <t>2015-06</t>
  </si>
  <si>
    <t>A Junio 2017</t>
  </si>
  <si>
    <t>A Junio 2016</t>
  </si>
  <si>
    <t>Datos extraidos del  DATAMART de Minería el 17/07/2017</t>
  </si>
  <si>
    <t>i</t>
  </si>
  <si>
    <t>COMPARADO AL MES DE JUNIO</t>
  </si>
  <si>
    <t>Inversión a Junio</t>
  </si>
  <si>
    <t>Variación     %</t>
  </si>
  <si>
    <t>CORI PUNO S.A.C.</t>
  </si>
  <si>
    <t>INVERSION MINERA AL MES DE JUNIO</t>
  </si>
  <si>
    <t>COMPARATIVO DE INVERSIONES REALIZADAS  POR LOS TITULARES MINEROS  AL MES DE JUNIO</t>
  </si>
  <si>
    <t>2014(p)</t>
  </si>
  <si>
    <t>EVOLUCIÓN DE LAS INVERSIONES REALIZADAS POR LOS TITULARES MINEROS AL MES DE JUNIO AÑOS 2007-2017</t>
  </si>
  <si>
    <t>RANKING DE LAS PRINCIPALES EMPRESAS MINERAS INVERSIONISTAS SEGÚN RUBRO EN EL PERÚ - AL MES DE JUNIO</t>
  </si>
  <si>
    <t>LISTO</t>
  </si>
  <si>
    <t>Acumulado al mes de Junio</t>
  </si>
  <si>
    <t>Otras ( 2016= 81 Empresas; 2017=  71 Empresa)</t>
  </si>
  <si>
    <t>2017:  Junio</t>
  </si>
  <si>
    <t xml:space="preserve"> al 24 de julio de 2017 </t>
  </si>
  <si>
    <t>JUNIO 2017: EMPLEO DIRECTO SEGÚN REGIÓN</t>
  </si>
  <si>
    <t>VARIACIÓN INTERANUAL / JUNIO</t>
  </si>
  <si>
    <t>2006</t>
  </si>
  <si>
    <t>2007</t>
  </si>
  <si>
    <t>2010</t>
  </si>
  <si>
    <t>2014</t>
  </si>
  <si>
    <r>
      <rPr>
        <b/>
        <sz val="11"/>
        <color indexed="8"/>
        <rFont val="Calibri"/>
        <family val="2"/>
      </rPr>
      <t>Fuente:</t>
    </r>
    <r>
      <rPr>
        <sz val="11"/>
        <color indexed="8"/>
        <rFont val="Calibri"/>
        <family val="2"/>
      </rPr>
      <t xml:space="preserve"> 
Información proporcionada por los Titulares Mineros a través del ESTAMIN.
(p) Preliminar
Las cifras han sido ajustadas a lo reportado por los Titulares Mineros al 24 de julio de 2017                                                                                                                     D.G.H.H.</t>
    </r>
  </si>
  <si>
    <r>
      <rPr>
        <b/>
        <sz val="16"/>
        <color indexed="56"/>
        <rFont val="Century Schoolbook"/>
        <family val="1"/>
      </rPr>
      <t>Sector Minero</t>
    </r>
    <r>
      <rPr>
        <sz val="16"/>
        <color indexed="56"/>
        <rFont val="Century Schoolbook"/>
        <family val="1"/>
      </rPr>
      <t xml:space="preserve"> - Distribución del Empleo Directo por Regiones - Junio </t>
    </r>
    <r>
      <rPr>
        <b/>
        <sz val="16"/>
        <color indexed="56"/>
        <rFont val="Century Schoolbook"/>
        <family val="1"/>
      </rPr>
      <t>20l7</t>
    </r>
  </si>
  <si>
    <r>
      <t xml:space="preserve">Distribución del Empleo Directo por Regiones </t>
    </r>
    <r>
      <rPr>
        <b/>
        <sz val="14"/>
        <rFont val="Calibri"/>
        <family val="2"/>
      </rPr>
      <t>Junio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2017</t>
    </r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</si>
  <si>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
Información proporcionada por los Titulares Mineros a través del ESTAMIN.
(p) Preliminar
Las cifras han sido ajustadas a lo reportado por los Titulares Mineros al 24 de julio de 2017 </t>
    </r>
  </si>
  <si>
    <r>
      <t xml:space="preserve">Tendencias del Personal Ocupado en Minería en el mes de Junio - </t>
    </r>
    <r>
      <rPr>
        <sz val="14"/>
        <color indexed="56"/>
        <rFont val="Century Schoolbook"/>
        <family val="1"/>
      </rPr>
      <t>Número de Trabajadores</t>
    </r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</si>
  <si>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
Información proporcionada por los Titulares Mineros a través del ESTAMIN.
(p) Preliminar
Las cifras han sido ajustadas a lo reportado por los Titulares Mineros al 24 de julio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</si>
</sst>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#,##0.0"/>
    <numFmt numFmtId="168" formatCode="_(* #,##0.00_);_(* \(#,##0.00\);_(* &quot;-&quot;??_);_(@_)"/>
    <numFmt numFmtId="169" formatCode="_([$€]\ * #,##0.00_);_([$€]\ * \(#,##0.00\);_([$€]\ * &quot;-&quot;??_);_(@_)"/>
    <numFmt numFmtId="170" formatCode="_-* #,##0.00\ _P_t_s_-;\-* #,##0.00\ _P_t_s_-;_-* &quot;-&quot;??\ _P_t_s_-;_-@_-"/>
    <numFmt numFmtId="171" formatCode="_-* #,##0.00\ [$€]_-;\-* #,##0.00\ [$€]_-;_-* &quot;-&quot;??\ [$€]_-;_-@_-"/>
    <numFmt numFmtId="172" formatCode="_ * #,##0.0_ ;_ * \-#,##0.0_ ;_ * &quot;-&quot;??_ ;_ @_ "/>
    <numFmt numFmtId="173" formatCode="0.0%"/>
    <numFmt numFmtId="174" formatCode="0.0"/>
    <numFmt numFmtId="175" formatCode="0.000%"/>
    <numFmt numFmtId="176" formatCode="General_)"/>
    <numFmt numFmtId="177" formatCode="_ * #,##0.0000_ ;_ * \-#,##0.0000_ ;_ * &quot;-&quot;??_ ;_ @_ "/>
    <numFmt numFmtId="178" formatCode="#,##0.00_ ;\-#,##0.00\ "/>
    <numFmt numFmtId="179" formatCode="#,##0.000"/>
    <numFmt numFmtId="180" formatCode="_-* #,##0_-;\-* #,##0_-;_-* &quot;-&quot;??_-;_-@_-"/>
    <numFmt numFmtId="181" formatCode="#,##0;[Red]#,##0"/>
    <numFmt numFmtId="182" formatCode="0.00000%"/>
  </numFmts>
  <fonts count="1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1"/>
      <color theme="0" tint="-0.499984740745262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7"/>
      <color indexed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color theme="1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2"/>
      <name val="Century Gothic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b/>
      <sz val="8"/>
      <color indexed="9"/>
      <name val="Verdana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b/>
      <sz val="10"/>
      <name val="Verdana"/>
      <family val="2"/>
    </font>
    <font>
      <b/>
      <sz val="8.5"/>
      <name val="Verdana"/>
      <family val="2"/>
    </font>
    <font>
      <b/>
      <sz val="10"/>
      <color rgb="FF3333FF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u/>
      <sz val="11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u val="double"/>
      <sz val="12"/>
      <name val="Century Gothic"/>
      <family val="2"/>
    </font>
    <font>
      <b/>
      <sz val="10"/>
      <name val="Century Gothic"/>
      <family val="2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b/>
      <sz val="12"/>
      <name val="Century Gothic"/>
      <family val="2"/>
    </font>
    <font>
      <b/>
      <sz val="11"/>
      <color indexed="8"/>
      <name val="Arial"/>
      <family val="2"/>
    </font>
    <font>
      <b/>
      <sz val="11"/>
      <color rgb="FF005392"/>
      <name val="Arial"/>
      <family val="2"/>
    </font>
    <font>
      <b/>
      <sz val="9"/>
      <name val="Arial"/>
      <family val="2"/>
    </font>
    <font>
      <sz val="20"/>
      <color theme="0"/>
      <name val="Bodoni MT"/>
      <family val="1"/>
    </font>
    <font>
      <sz val="14"/>
      <color theme="0"/>
      <name val="Arial Unicode MS"/>
      <family val="2"/>
    </font>
    <font>
      <sz val="14"/>
      <color theme="0"/>
      <name val="Candara"/>
      <family val="2"/>
    </font>
    <font>
      <b/>
      <sz val="8"/>
      <color theme="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56"/>
      <name val="Century Schoolbook"/>
      <family val="1"/>
    </font>
    <font>
      <b/>
      <sz val="16"/>
      <color indexed="56"/>
      <name val="Century Schoolbook"/>
      <family val="1"/>
    </font>
    <font>
      <sz val="14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2"/>
    </font>
    <font>
      <sz val="14"/>
      <color indexed="56"/>
      <name val="Century Schoolbook"/>
      <family val="1"/>
    </font>
    <font>
      <sz val="14"/>
      <name val="Calibri"/>
      <family val="2"/>
    </font>
    <font>
      <sz val="12"/>
      <name val="Bookman Old Style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Arial Unicode MS"/>
      <family val="2"/>
    </font>
    <font>
      <sz val="14"/>
      <color theme="1"/>
      <name val="Candara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0"/>
      <name val="Arial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167447"/>
      </left>
      <right/>
      <top style="medium">
        <color rgb="FF167447"/>
      </top>
      <bottom/>
      <diagonal/>
    </border>
    <border>
      <left/>
      <right style="medium">
        <color rgb="FF167447"/>
      </right>
      <top style="medium">
        <color rgb="FF167447"/>
      </top>
      <bottom/>
      <diagonal/>
    </border>
    <border>
      <left style="medium">
        <color rgb="FF167447"/>
      </left>
      <right/>
      <top style="mediumDashed">
        <color rgb="FF167447"/>
      </top>
      <bottom/>
      <diagonal/>
    </border>
    <border>
      <left/>
      <right style="mediumDashed">
        <color rgb="FF167447"/>
      </right>
      <top style="mediumDashed">
        <color rgb="FF167447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0" fontId="3" fillId="2" borderId="0">
      <alignment horizontal="left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24" fillId="0" borderId="0"/>
    <xf numFmtId="0" fontId="25" fillId="8" borderId="0" applyNumberFormat="0" applyBorder="0" applyAlignment="0" applyProtection="0"/>
    <xf numFmtId="0" fontId="26" fillId="20" borderId="20" applyNumberFormat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29" fillId="22" borderId="23">
      <alignment wrapText="1"/>
    </xf>
    <xf numFmtId="168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32" fillId="11" borderId="20" applyNumberFormat="0" applyAlignment="0" applyProtection="0"/>
    <xf numFmtId="169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3" fillId="7" borderId="0" applyNumberFormat="0" applyBorder="0" applyAlignment="0" applyProtection="0"/>
    <xf numFmtId="43" fontId="30" fillId="0" borderId="0" applyFont="0" applyFill="0" applyBorder="0" applyAlignment="0" applyProtection="0"/>
    <xf numFmtId="0" fontId="34" fillId="27" borderId="0" applyNumberFormat="0" applyBorder="0" applyAlignment="0" applyProtection="0"/>
    <xf numFmtId="0" fontId="21" fillId="0" borderId="0"/>
    <xf numFmtId="0" fontId="9" fillId="0" borderId="0"/>
    <xf numFmtId="0" fontId="20" fillId="0" borderId="0"/>
    <xf numFmtId="0" fontId="22" fillId="0" borderId="0"/>
    <xf numFmtId="0" fontId="9" fillId="0" borderId="0"/>
    <xf numFmtId="0" fontId="19" fillId="0" borderId="0"/>
    <xf numFmtId="0" fontId="30" fillId="0" borderId="0"/>
    <xf numFmtId="0" fontId="30" fillId="28" borderId="24" applyNumberFormat="0" applyFont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20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31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9" applyNumberFormat="0" applyFill="0" applyAlignment="0" applyProtection="0"/>
    <xf numFmtId="170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/>
    <xf numFmtId="0" fontId="4" fillId="0" borderId="0"/>
    <xf numFmtId="0" fontId="9" fillId="28" borderId="24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2" fillId="0" borderId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9" fillId="0" borderId="0"/>
    <xf numFmtId="0" fontId="43" fillId="0" borderId="0"/>
    <xf numFmtId="170" fontId="43" fillId="0" borderId="0" applyFont="0" applyFill="0" applyBorder="0" applyAlignment="0" applyProtection="0"/>
    <xf numFmtId="176" fontId="50" fillId="0" borderId="0"/>
    <xf numFmtId="176" fontId="51" fillId="0" borderId="0"/>
    <xf numFmtId="176" fontId="52" fillId="0" borderId="0"/>
    <xf numFmtId="176" fontId="53" fillId="33" borderId="0"/>
    <xf numFmtId="176" fontId="54" fillId="0" borderId="0"/>
    <xf numFmtId="170" fontId="9" fillId="0" borderId="0" applyFont="0" applyFill="0" applyBorder="0" applyAlignment="0" applyProtection="0"/>
    <xf numFmtId="0" fontId="119" fillId="0" borderId="0"/>
  </cellStyleXfs>
  <cellXfs count="597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1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1">
      <alignment horizontal="left"/>
    </xf>
    <xf numFmtId="0" fontId="2" fillId="2" borderId="0" xfId="1" applyFont="1">
      <alignment horizontal="left"/>
    </xf>
    <xf numFmtId="0" fontId="3" fillId="2" borderId="0" xfId="1" applyAlignment="1">
      <alignment horizontal="center"/>
    </xf>
    <xf numFmtId="0" fontId="2" fillId="2" borderId="0" xfId="1" applyFont="1" applyAlignment="1">
      <alignment horizontal="center"/>
    </xf>
    <xf numFmtId="3" fontId="3" fillId="2" borderId="0" xfId="1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1" applyFont="1" applyBorder="1" applyAlignment="1">
      <alignment horizontal="center"/>
    </xf>
    <xf numFmtId="3" fontId="2" fillId="2" borderId="1" xfId="1" applyNumberFormat="1" applyFont="1" applyBorder="1" applyAlignment="1">
      <alignment horizontal="center"/>
    </xf>
    <xf numFmtId="4" fontId="3" fillId="2" borderId="0" xfId="1" applyNumberFormat="1" applyAlignment="1">
      <alignment horizontal="center"/>
    </xf>
    <xf numFmtId="0" fontId="5" fillId="3" borderId="0" xfId="1" applyFont="1" applyFill="1" applyAlignment="1">
      <alignment horizontal="center"/>
    </xf>
    <xf numFmtId="0" fontId="7" fillId="2" borderId="2" xfId="1" applyFont="1" applyBorder="1" applyAlignment="1">
      <alignment horizontal="center"/>
    </xf>
    <xf numFmtId="10" fontId="3" fillId="2" borderId="0" xfId="3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6" fontId="3" fillId="2" borderId="0" xfId="2" applyNumberFormat="1" applyFont="1" applyFill="1" applyAlignment="1">
      <alignment horizontal="center"/>
    </xf>
    <xf numFmtId="3" fontId="3" fillId="2" borderId="0" xfId="2" applyNumberFormat="1" applyFont="1" applyFill="1" applyAlignment="1">
      <alignment horizontal="center"/>
    </xf>
    <xf numFmtId="3" fontId="3" fillId="2" borderId="0" xfId="1" applyNumberFormat="1" applyBorder="1" applyAlignment="1">
      <alignment horizontal="center"/>
    </xf>
    <xf numFmtId="0" fontId="2" fillId="2" borderId="16" xfId="1" applyFont="1" applyBorder="1" applyAlignment="1">
      <alignment horizontal="center"/>
    </xf>
    <xf numFmtId="3" fontId="3" fillId="2" borderId="7" xfId="1" applyNumberFormat="1" applyBorder="1" applyAlignment="1">
      <alignment horizontal="center"/>
    </xf>
    <xf numFmtId="0" fontId="3" fillId="2" borderId="0" xfId="1" applyBorder="1" applyAlignment="1">
      <alignment horizontal="center"/>
    </xf>
    <xf numFmtId="0" fontId="3" fillId="2" borderId="7" xfId="1" applyBorder="1" applyAlignment="1">
      <alignment horizontal="center"/>
    </xf>
    <xf numFmtId="0" fontId="3" fillId="2" borderId="0" xfId="1" applyFill="1" applyAlignment="1">
      <alignment horizontal="center"/>
    </xf>
    <xf numFmtId="0" fontId="5" fillId="2" borderId="0" xfId="1" applyFont="1" applyFill="1" applyAlignment="1">
      <alignment horizontal="center"/>
    </xf>
    <xf numFmtId="0" fontId="3" fillId="2" borderId="0" xfId="1" applyFill="1">
      <alignment horizontal="left"/>
    </xf>
    <xf numFmtId="0" fontId="3" fillId="2" borderId="0" xfId="1" applyAlignment="1"/>
    <xf numFmtId="0" fontId="1" fillId="2" borderId="0" xfId="0" applyFont="1" applyFill="1" applyAlignment="1"/>
    <xf numFmtId="0" fontId="2" fillId="2" borderId="1" xfId="1" applyFont="1" applyBorder="1" applyAlignment="1"/>
    <xf numFmtId="3" fontId="3" fillId="2" borderId="0" xfId="1" applyNumberFormat="1" applyAlignment="1">
      <alignment horizontal="right"/>
    </xf>
    <xf numFmtId="3" fontId="2" fillId="2" borderId="1" xfId="1" applyNumberFormat="1" applyFont="1" applyBorder="1" applyAlignment="1">
      <alignment horizontal="right"/>
    </xf>
    <xf numFmtId="10" fontId="0" fillId="2" borderId="0" xfId="3" applyNumberFormat="1" applyFont="1" applyFill="1"/>
    <xf numFmtId="3" fontId="0" fillId="2" borderId="0" xfId="0" applyNumberFormat="1" applyFill="1"/>
    <xf numFmtId="0" fontId="1" fillId="2" borderId="1" xfId="0" applyFont="1" applyFill="1" applyBorder="1"/>
    <xf numFmtId="3" fontId="1" fillId="2" borderId="1" xfId="0" applyNumberFormat="1" applyFont="1" applyFill="1" applyBorder="1"/>
    <xf numFmtId="10" fontId="1" fillId="2" borderId="1" xfId="3" applyNumberFormat="1" applyFont="1" applyFill="1" applyBorder="1"/>
    <xf numFmtId="0" fontId="8" fillId="2" borderId="0" xfId="0" applyFont="1" applyFill="1"/>
    <xf numFmtId="3" fontId="8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13" fillId="5" borderId="0" xfId="0" applyFont="1" applyFill="1"/>
    <xf numFmtId="0" fontId="11" fillId="2" borderId="0" xfId="1" applyFont="1" applyAlignment="1">
      <alignment horizontal="left"/>
    </xf>
    <xf numFmtId="0" fontId="14" fillId="5" borderId="0" xfId="0" applyFont="1" applyFill="1" applyAlignment="1">
      <alignment horizontal="center"/>
    </xf>
    <xf numFmtId="0" fontId="11" fillId="2" borderId="0" xfId="1" applyFont="1" applyAlignment="1">
      <alignment horizontal="center"/>
    </xf>
    <xf numFmtId="0" fontId="11" fillId="2" borderId="0" xfId="0" applyFont="1" applyFill="1" applyBorder="1" applyAlignment="1">
      <alignment horizontal="left"/>
    </xf>
    <xf numFmtId="4" fontId="14" fillId="5" borderId="0" xfId="0" applyNumberFormat="1" applyFont="1" applyFill="1" applyAlignment="1">
      <alignment horizontal="center"/>
    </xf>
    <xf numFmtId="0" fontId="11" fillId="2" borderId="0" xfId="0" applyFont="1" applyFill="1"/>
    <xf numFmtId="0" fontId="11" fillId="2" borderId="0" xfId="1" applyFont="1">
      <alignment horizontal="left"/>
    </xf>
    <xf numFmtId="0" fontId="15" fillId="2" borderId="0" xfId="1" applyFont="1">
      <alignment horizontal="left"/>
    </xf>
    <xf numFmtId="0" fontId="12" fillId="2" borderId="0" xfId="1" applyFont="1">
      <alignment horizontal="left"/>
    </xf>
    <xf numFmtId="0" fontId="11" fillId="2" borderId="0" xfId="0" applyFont="1" applyFill="1" applyBorder="1" applyAlignment="1">
      <alignment horizontal="center"/>
    </xf>
    <xf numFmtId="0" fontId="15" fillId="2" borderId="0" xfId="1" applyFont="1" applyAlignment="1">
      <alignment horizontal="center"/>
    </xf>
    <xf numFmtId="0" fontId="11" fillId="2" borderId="0" xfId="1" applyFont="1" applyAlignment="1"/>
    <xf numFmtId="4" fontId="11" fillId="2" borderId="0" xfId="1" applyNumberFormat="1" applyFont="1" applyAlignment="1">
      <alignment horizontal="center"/>
    </xf>
    <xf numFmtId="4" fontId="3" fillId="2" borderId="0" xfId="1" applyNumberFormat="1">
      <alignment horizontal="left"/>
    </xf>
    <xf numFmtId="3" fontId="3" fillId="2" borderId="0" xfId="1" applyNumberFormat="1" applyAlignment="1">
      <alignment horizontal="left"/>
    </xf>
    <xf numFmtId="3" fontId="2" fillId="2" borderId="1" xfId="1" applyNumberFormat="1" applyFont="1" applyBorder="1" applyAlignment="1">
      <alignment horizontal="left"/>
    </xf>
    <xf numFmtId="10" fontId="2" fillId="2" borderId="1" xfId="3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1" applyFont="1" applyAlignment="1">
      <alignment horizontal="center"/>
    </xf>
    <xf numFmtId="0" fontId="10" fillId="2" borderId="0" xfId="1" applyFont="1" applyAlignment="1">
      <alignment horizontal="left"/>
    </xf>
    <xf numFmtId="0" fontId="10" fillId="2" borderId="0" xfId="1" applyFont="1" applyAlignment="1">
      <alignment horizontal="center"/>
    </xf>
    <xf numFmtId="0" fontId="10" fillId="2" borderId="0" xfId="1" applyFont="1">
      <alignment horizontal="left"/>
    </xf>
    <xf numFmtId="0" fontId="11" fillId="2" borderId="0" xfId="1" applyFont="1" applyFill="1" applyAlignment="1">
      <alignment horizontal="left"/>
    </xf>
    <xf numFmtId="3" fontId="2" fillId="2" borderId="0" xfId="1" applyNumberFormat="1" applyFont="1" applyBorder="1" applyAlignment="1">
      <alignment horizontal="center"/>
    </xf>
    <xf numFmtId="10" fontId="2" fillId="2" borderId="0" xfId="3" applyNumberFormat="1" applyFont="1" applyFill="1" applyBorder="1" applyAlignment="1">
      <alignment horizontal="center"/>
    </xf>
    <xf numFmtId="3" fontId="11" fillId="2" borderId="0" xfId="1" applyNumberFormat="1" applyFont="1" applyBorder="1" applyAlignment="1">
      <alignment horizontal="left"/>
    </xf>
    <xf numFmtId="4" fontId="12" fillId="2" borderId="0" xfId="1" applyNumberFormat="1" applyFont="1" applyAlignment="1">
      <alignment horizontal="center"/>
    </xf>
    <xf numFmtId="4" fontId="15" fillId="2" borderId="0" xfId="1" applyNumberFormat="1" applyFont="1" applyAlignment="1">
      <alignment horizontal="center"/>
    </xf>
    <xf numFmtId="0" fontId="15" fillId="2" borderId="0" xfId="1" applyFont="1" applyBorder="1" applyAlignment="1">
      <alignment horizontal="center"/>
    </xf>
    <xf numFmtId="0" fontId="16" fillId="2" borderId="0" xfId="0" applyFont="1" applyFill="1"/>
    <xf numFmtId="0" fontId="18" fillId="2" borderId="0" xfId="1" applyFont="1">
      <alignment horizontal="left"/>
    </xf>
    <xf numFmtId="167" fontId="3" fillId="2" borderId="0" xfId="1" applyNumberFormat="1" applyAlignment="1">
      <alignment horizontal="center"/>
    </xf>
    <xf numFmtId="0" fontId="10" fillId="2" borderId="0" xfId="0" applyFont="1" applyFill="1" applyAlignment="1"/>
    <xf numFmtId="167" fontId="3" fillId="2" borderId="18" xfId="1" applyNumberFormat="1" applyBorder="1" applyAlignment="1">
      <alignment horizontal="center"/>
    </xf>
    <xf numFmtId="167" fontId="3" fillId="2" borderId="19" xfId="1" applyNumberFormat="1" applyBorder="1" applyAlignment="1">
      <alignment horizontal="center"/>
    </xf>
    <xf numFmtId="167" fontId="3" fillId="2" borderId="17" xfId="1" applyNumberFormat="1" applyBorder="1" applyAlignment="1">
      <alignment horizontal="center"/>
    </xf>
    <xf numFmtId="0" fontId="5" fillId="4" borderId="34" xfId="1" applyFont="1" applyFill="1" applyBorder="1" applyAlignment="1">
      <alignment horizontal="center"/>
    </xf>
    <xf numFmtId="3" fontId="3" fillId="2" borderId="31" xfId="2" applyNumberFormat="1" applyFont="1" applyFill="1" applyBorder="1" applyAlignment="1">
      <alignment horizontal="center"/>
    </xf>
    <xf numFmtId="3" fontId="3" fillId="2" borderId="30" xfId="2" applyNumberFormat="1" applyFont="1" applyFill="1" applyBorder="1" applyAlignment="1">
      <alignment horizontal="center"/>
    </xf>
    <xf numFmtId="167" fontId="3" fillId="2" borderId="0" xfId="1" applyNumberFormat="1" applyAlignment="1">
      <alignment horizontal="left"/>
    </xf>
    <xf numFmtId="3" fontId="3" fillId="2" borderId="33" xfId="2" applyNumberFormat="1" applyFont="1" applyFill="1" applyBorder="1" applyAlignment="1">
      <alignment horizontal="center"/>
    </xf>
    <xf numFmtId="3" fontId="3" fillId="2" borderId="32" xfId="2" applyNumberFormat="1" applyFont="1" applyFill="1" applyBorder="1" applyAlignment="1">
      <alignment horizontal="center"/>
    </xf>
    <xf numFmtId="3" fontId="3" fillId="2" borderId="35" xfId="2" applyNumberFormat="1" applyFont="1" applyFill="1" applyBorder="1" applyAlignment="1">
      <alignment horizontal="center"/>
    </xf>
    <xf numFmtId="3" fontId="3" fillId="2" borderId="36" xfId="2" applyNumberFormat="1" applyFont="1" applyFill="1" applyBorder="1" applyAlignment="1">
      <alignment horizontal="center"/>
    </xf>
    <xf numFmtId="0" fontId="2" fillId="2" borderId="10" xfId="1" applyFont="1" applyBorder="1" applyAlignment="1">
      <alignment horizontal="center"/>
    </xf>
    <xf numFmtId="3" fontId="3" fillId="2" borderId="6" xfId="1" applyNumberFormat="1" applyBorder="1" applyAlignment="1">
      <alignment horizontal="center"/>
    </xf>
    <xf numFmtId="3" fontId="2" fillId="2" borderId="37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3" fontId="2" fillId="2" borderId="38" xfId="1" applyNumberFormat="1" applyFont="1" applyBorder="1" applyAlignment="1">
      <alignment horizontal="center"/>
    </xf>
    <xf numFmtId="3" fontId="3" fillId="2" borderId="39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left"/>
    </xf>
    <xf numFmtId="10" fontId="3" fillId="2" borderId="39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5" fillId="2" borderId="0" xfId="1" applyFont="1" applyFill="1" applyAlignment="1"/>
    <xf numFmtId="1" fontId="3" fillId="2" borderId="7" xfId="1" applyNumberFormat="1" applyFill="1" applyBorder="1" applyAlignment="1">
      <alignment horizontal="center"/>
    </xf>
    <xf numFmtId="3" fontId="44" fillId="2" borderId="0" xfId="0" applyNumberFormat="1" applyFont="1" applyFill="1" applyBorder="1" applyAlignment="1">
      <alignment horizontal="left" vertical="center"/>
    </xf>
    <xf numFmtId="3" fontId="0" fillId="2" borderId="1" xfId="0" applyNumberFormat="1" applyFill="1" applyBorder="1"/>
    <xf numFmtId="0" fontId="0" fillId="2" borderId="1" xfId="0" applyFill="1" applyBorder="1"/>
    <xf numFmtId="10" fontId="0" fillId="2" borderId="1" xfId="3" applyNumberFormat="1" applyFont="1" applyFill="1" applyBorder="1"/>
    <xf numFmtId="0" fontId="5" fillId="4" borderId="0" xfId="1" applyFont="1" applyFill="1" applyAlignment="1">
      <alignment horizontal="center"/>
    </xf>
    <xf numFmtId="0" fontId="45" fillId="2" borderId="0" xfId="0" applyFont="1" applyFill="1"/>
    <xf numFmtId="3" fontId="16" fillId="2" borderId="0" xfId="1" applyNumberFormat="1" applyFont="1" applyFill="1" applyAlignment="1">
      <alignment horizontal="center"/>
    </xf>
    <xf numFmtId="0" fontId="16" fillId="2" borderId="0" xfId="1" applyFont="1" applyFill="1">
      <alignment horizontal="left"/>
    </xf>
    <xf numFmtId="0" fontId="45" fillId="2" borderId="0" xfId="0" applyFont="1" applyFill="1" applyAlignment="1">
      <alignment horizontal="left"/>
    </xf>
    <xf numFmtId="0" fontId="46" fillId="2" borderId="0" xfId="1" applyFont="1" applyFill="1" applyAlignment="1">
      <alignment horizontal="left"/>
    </xf>
    <xf numFmtId="3" fontId="46" fillId="2" borderId="0" xfId="1" applyNumberFormat="1" applyFont="1" applyFill="1" applyAlignment="1">
      <alignment horizontal="center"/>
    </xf>
    <xf numFmtId="0" fontId="46" fillId="2" borderId="0" xfId="1" applyFont="1" applyFill="1">
      <alignment horizontal="left"/>
    </xf>
    <xf numFmtId="0" fontId="17" fillId="4" borderId="0" xfId="1" applyFont="1" applyFill="1" applyAlignment="1">
      <alignment horizontal="left"/>
    </xf>
    <xf numFmtId="1" fontId="17" fillId="4" borderId="0" xfId="1" applyNumberFormat="1" applyFont="1" applyFill="1" applyAlignment="1">
      <alignment horizontal="center"/>
    </xf>
    <xf numFmtId="3" fontId="17" fillId="4" borderId="0" xfId="1" applyNumberFormat="1" applyFont="1" applyFill="1" applyAlignment="1">
      <alignment horizontal="center"/>
    </xf>
    <xf numFmtId="0" fontId="17" fillId="2" borderId="0" xfId="1" applyFont="1" applyFill="1" applyAlignment="1">
      <alignment horizontal="left"/>
    </xf>
    <xf numFmtId="1" fontId="17" fillId="2" borderId="0" xfId="1" applyNumberFormat="1" applyFont="1" applyFill="1" applyAlignment="1">
      <alignment horizontal="center"/>
    </xf>
    <xf numFmtId="3" fontId="17" fillId="2" borderId="0" xfId="1" applyNumberFormat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3" fontId="16" fillId="2" borderId="12" xfId="1" applyNumberFormat="1" applyFont="1" applyFill="1" applyBorder="1" applyAlignment="1">
      <alignment horizontal="center"/>
    </xf>
    <xf numFmtId="3" fontId="16" fillId="2" borderId="13" xfId="1" applyNumberFormat="1" applyFont="1" applyFill="1" applyBorder="1" applyAlignment="1">
      <alignment horizontal="center"/>
    </xf>
    <xf numFmtId="3" fontId="16" fillId="2" borderId="14" xfId="1" applyNumberFormat="1" applyFont="1" applyFill="1" applyBorder="1" applyAlignment="1">
      <alignment horizontal="center"/>
    </xf>
    <xf numFmtId="3" fontId="16" fillId="2" borderId="15" xfId="1" applyNumberFormat="1" applyFont="1" applyFill="1" applyBorder="1" applyAlignment="1">
      <alignment horizontal="center"/>
    </xf>
    <xf numFmtId="3" fontId="16" fillId="2" borderId="0" xfId="1" applyNumberFormat="1" applyFont="1" applyFill="1" applyBorder="1" applyAlignment="1">
      <alignment horizontal="center"/>
    </xf>
    <xf numFmtId="0" fontId="45" fillId="2" borderId="2" xfId="1" applyFont="1" applyFill="1" applyBorder="1" applyAlignment="1">
      <alignment horizontal="left"/>
    </xf>
    <xf numFmtId="3" fontId="45" fillId="2" borderId="2" xfId="1" applyNumberFormat="1" applyFont="1" applyFill="1" applyBorder="1" applyAlignment="1">
      <alignment horizontal="center"/>
    </xf>
    <xf numFmtId="3" fontId="45" fillId="2" borderId="4" xfId="1" applyNumberFormat="1" applyFont="1" applyFill="1" applyBorder="1" applyAlignment="1">
      <alignment horizontal="center"/>
    </xf>
    <xf numFmtId="9" fontId="45" fillId="2" borderId="5" xfId="3" applyFont="1" applyFill="1" applyBorder="1" applyAlignment="1">
      <alignment horizontal="center"/>
    </xf>
    <xf numFmtId="10" fontId="45" fillId="2" borderId="2" xfId="3" applyNumberFormat="1" applyFont="1" applyFill="1" applyBorder="1" applyAlignment="1">
      <alignment horizontal="center"/>
    </xf>
    <xf numFmtId="165" fontId="16" fillId="2" borderId="0" xfId="2" applyNumberFormat="1" applyFont="1" applyFill="1" applyAlignment="1"/>
    <xf numFmtId="3" fontId="16" fillId="2" borderId="0" xfId="2" applyNumberFormat="1" applyFont="1" applyFill="1" applyAlignment="1">
      <alignment horizontal="center"/>
    </xf>
    <xf numFmtId="3" fontId="16" fillId="2" borderId="6" xfId="2" applyNumberFormat="1" applyFont="1" applyFill="1" applyBorder="1" applyAlignment="1">
      <alignment horizontal="center"/>
    </xf>
    <xf numFmtId="10" fontId="16" fillId="2" borderId="7" xfId="3" applyNumberFormat="1" applyFont="1" applyFill="1" applyBorder="1" applyAlignment="1">
      <alignment horizontal="center"/>
    </xf>
    <xf numFmtId="10" fontId="16" fillId="2" borderId="0" xfId="3" applyNumberFormat="1" applyFont="1" applyFill="1" applyAlignment="1">
      <alignment horizontal="center"/>
    </xf>
    <xf numFmtId="3" fontId="16" fillId="2" borderId="8" xfId="2" applyNumberFormat="1" applyFont="1" applyFill="1" applyBorder="1" applyAlignment="1">
      <alignment horizontal="center"/>
    </xf>
    <xf numFmtId="10" fontId="16" fillId="2" borderId="9" xfId="3" applyNumberFormat="1" applyFont="1" applyFill="1" applyBorder="1" applyAlignment="1">
      <alignment horizontal="center"/>
    </xf>
    <xf numFmtId="0" fontId="9" fillId="2" borderId="2" xfId="0" applyFont="1" applyFill="1" applyBorder="1"/>
    <xf numFmtId="0" fontId="16" fillId="2" borderId="0" xfId="1" applyFont="1" applyFill="1" applyBorder="1">
      <alignment horizontal="left"/>
    </xf>
    <xf numFmtId="1" fontId="9" fillId="2" borderId="41" xfId="0" applyNumberFormat="1" applyFont="1" applyFill="1" applyBorder="1"/>
    <xf numFmtId="3" fontId="45" fillId="2" borderId="5" xfId="1" applyNumberFormat="1" applyFont="1" applyFill="1" applyBorder="1" applyAlignment="1">
      <alignment horizontal="center"/>
    </xf>
    <xf numFmtId="3" fontId="16" fillId="2" borderId="10" xfId="2" applyNumberFormat="1" applyFont="1" applyFill="1" applyBorder="1" applyAlignment="1">
      <alignment horizontal="center"/>
    </xf>
    <xf numFmtId="10" fontId="16" fillId="2" borderId="11" xfId="3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1" applyFont="1" applyAlignment="1">
      <alignment horizontal="center"/>
    </xf>
    <xf numFmtId="0" fontId="3" fillId="2" borderId="0" xfId="1" applyFont="1">
      <alignment horizontal="left"/>
    </xf>
    <xf numFmtId="0" fontId="2" fillId="2" borderId="0" xfId="0" applyFont="1" applyFill="1" applyAlignment="1">
      <alignment horizontal="left"/>
    </xf>
    <xf numFmtId="3" fontId="3" fillId="2" borderId="0" xfId="1" applyNumberFormat="1" applyFont="1" applyAlignment="1">
      <alignment horizontal="center"/>
    </xf>
    <xf numFmtId="0" fontId="11" fillId="2" borderId="0" xfId="0" applyFont="1" applyFill="1" applyAlignment="1">
      <alignment horizontal="left"/>
    </xf>
    <xf numFmtId="0" fontId="2" fillId="2" borderId="0" xfId="1" applyFont="1" applyAlignment="1">
      <alignment horizontal="left"/>
    </xf>
    <xf numFmtId="0" fontId="3" fillId="2" borderId="0" xfId="1" applyFont="1" applyFill="1">
      <alignment horizontal="left"/>
    </xf>
    <xf numFmtId="4" fontId="3" fillId="2" borderId="0" xfId="0" applyNumberFormat="1" applyFont="1" applyFill="1" applyAlignment="1">
      <alignment horizontal="center"/>
    </xf>
    <xf numFmtId="0" fontId="20" fillId="0" borderId="0" xfId="47"/>
    <xf numFmtId="0" fontId="20" fillId="2" borderId="31" xfId="47" applyFill="1" applyBorder="1" applyAlignment="1">
      <alignment horizontal="center" vertical="center"/>
    </xf>
    <xf numFmtId="0" fontId="20" fillId="2" borderId="30" xfId="47" applyFill="1" applyBorder="1" applyAlignment="1">
      <alignment vertical="center"/>
    </xf>
    <xf numFmtId="170" fontId="20" fillId="2" borderId="30" xfId="65" applyNumberFormat="1" applyFont="1" applyFill="1" applyBorder="1" applyAlignment="1">
      <alignment horizontal="center" vertical="center"/>
    </xf>
    <xf numFmtId="170" fontId="20" fillId="2" borderId="17" xfId="65" applyNumberFormat="1" applyFont="1" applyFill="1" applyBorder="1" applyAlignment="1">
      <alignment horizontal="center" vertical="center"/>
    </xf>
    <xf numFmtId="0" fontId="20" fillId="2" borderId="40" xfId="47" applyFill="1" applyBorder="1" applyAlignment="1">
      <alignment horizontal="center" vertical="center"/>
    </xf>
    <xf numFmtId="0" fontId="20" fillId="2" borderId="0" xfId="47" applyFill="1" applyBorder="1" applyAlignment="1">
      <alignment vertical="center"/>
    </xf>
    <xf numFmtId="170" fontId="20" fillId="2" borderId="0" xfId="65" applyNumberFormat="1" applyFont="1" applyFill="1" applyBorder="1" applyAlignment="1">
      <alignment horizontal="center" vertical="center"/>
    </xf>
    <xf numFmtId="170" fontId="20" fillId="2" borderId="18" xfId="65" applyNumberFormat="1" applyFont="1" applyFill="1" applyBorder="1" applyAlignment="1">
      <alignment horizontal="center" vertical="center"/>
    </xf>
    <xf numFmtId="0" fontId="20" fillId="2" borderId="42" xfId="47" applyFill="1" applyBorder="1" applyAlignment="1">
      <alignment horizontal="center" vertical="center"/>
    </xf>
    <xf numFmtId="0" fontId="20" fillId="2" borderId="39" xfId="47" applyFill="1" applyBorder="1" applyAlignment="1">
      <alignment vertical="center"/>
    </xf>
    <xf numFmtId="170" fontId="20" fillId="2" borderId="39" xfId="65" applyNumberFormat="1" applyFont="1" applyFill="1" applyBorder="1" applyAlignment="1">
      <alignment horizontal="center" vertical="center"/>
    </xf>
    <xf numFmtId="170" fontId="20" fillId="2" borderId="19" xfId="65" applyNumberFormat="1" applyFont="1" applyFill="1" applyBorder="1" applyAlignment="1">
      <alignment horizontal="center" vertical="center"/>
    </xf>
    <xf numFmtId="0" fontId="20" fillId="2" borderId="1" xfId="47" applyFill="1" applyBorder="1" applyAlignment="1">
      <alignment horizontal="center" vertical="center"/>
    </xf>
    <xf numFmtId="0" fontId="20" fillId="2" borderId="1" xfId="47" applyFill="1" applyBorder="1" applyAlignment="1">
      <alignment vertical="center"/>
    </xf>
    <xf numFmtId="0" fontId="20" fillId="2" borderId="1" xfId="47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9" fontId="3" fillId="2" borderId="0" xfId="3" applyFont="1" applyFill="1" applyAlignment="1">
      <alignment horizontal="left"/>
    </xf>
    <xf numFmtId="9" fontId="10" fillId="2" borderId="0" xfId="3" applyFont="1" applyFill="1" applyAlignment="1">
      <alignment horizontal="left"/>
    </xf>
    <xf numFmtId="9" fontId="3" fillId="2" borderId="1" xfId="3" applyFont="1" applyFill="1" applyBorder="1" applyAlignment="1">
      <alignment horizontal="center"/>
    </xf>
    <xf numFmtId="9" fontId="11" fillId="2" borderId="0" xfId="3" applyFont="1" applyFill="1" applyAlignment="1">
      <alignment horizontal="left"/>
    </xf>
    <xf numFmtId="0" fontId="5" fillId="4" borderId="0" xfId="1" applyFont="1" applyFill="1" applyAlignment="1">
      <alignment horizontal="center"/>
    </xf>
    <xf numFmtId="3" fontId="16" fillId="2" borderId="0" xfId="1" applyNumberFormat="1" applyFont="1" applyFill="1">
      <alignment horizontal="left"/>
    </xf>
    <xf numFmtId="0" fontId="5" fillId="4" borderId="0" xfId="1" applyFont="1" applyFill="1" applyAlignment="1">
      <alignment horizontal="left"/>
    </xf>
    <xf numFmtId="0" fontId="18" fillId="4" borderId="0" xfId="1" applyFont="1" applyFill="1" applyAlignment="1">
      <alignment horizontal="left"/>
    </xf>
    <xf numFmtId="0" fontId="18" fillId="4" borderId="0" xfId="1" applyFont="1" applyFill="1" applyAlignment="1">
      <alignment horizontal="center"/>
    </xf>
    <xf numFmtId="3" fontId="3" fillId="30" borderId="0" xfId="1" applyNumberFormat="1" applyFill="1" applyAlignment="1">
      <alignment horizontal="left"/>
    </xf>
    <xf numFmtId="3" fontId="3" fillId="30" borderId="0" xfId="1" applyNumberFormat="1" applyFill="1" applyBorder="1" applyAlignment="1">
      <alignment horizontal="center"/>
    </xf>
    <xf numFmtId="0" fontId="5" fillId="4" borderId="0" xfId="1" applyFont="1" applyFill="1" applyAlignment="1"/>
    <xf numFmtId="0" fontId="5" fillId="4" borderId="0" xfId="1" applyNumberFormat="1" applyFont="1" applyFill="1" applyAlignment="1">
      <alignment horizontal="center"/>
    </xf>
    <xf numFmtId="0" fontId="8" fillId="4" borderId="0" xfId="0" applyFont="1" applyFill="1"/>
    <xf numFmtId="0" fontId="17" fillId="4" borderId="0" xfId="0" applyFont="1" applyFill="1"/>
    <xf numFmtId="3" fontId="17" fillId="4" borderId="0" xfId="0" applyNumberFormat="1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1" fontId="3" fillId="30" borderId="6" xfId="1" applyNumberFormat="1" applyFill="1" applyBorder="1" applyAlignment="1">
      <alignment horizontal="center"/>
    </xf>
    <xf numFmtId="3" fontId="3" fillId="30" borderId="7" xfId="1" applyNumberFormat="1" applyFill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center"/>
    </xf>
    <xf numFmtId="9" fontId="5" fillId="4" borderId="2" xfId="3" applyFont="1" applyFill="1" applyBorder="1" applyAlignment="1">
      <alignment horizontal="center"/>
    </xf>
    <xf numFmtId="0" fontId="48" fillId="31" borderId="0" xfId="47" applyFont="1" applyFill="1" applyAlignment="1">
      <alignment horizontal="center" vertical="center"/>
    </xf>
    <xf numFmtId="0" fontId="48" fillId="31" borderId="0" xfId="47" applyFont="1" applyFill="1" applyAlignment="1">
      <alignment vertical="center"/>
    </xf>
    <xf numFmtId="0" fontId="48" fillId="31" borderId="0" xfId="47" applyFont="1" applyFill="1" applyAlignment="1">
      <alignment horizontal="center" vertical="center" wrapText="1"/>
    </xf>
    <xf numFmtId="9" fontId="3" fillId="2" borderId="0" xfId="3" applyFont="1" applyFill="1" applyAlignment="1">
      <alignment horizontal="center"/>
    </xf>
    <xf numFmtId="0" fontId="1" fillId="0" borderId="0" xfId="0" applyFont="1"/>
    <xf numFmtId="0" fontId="8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165" fontId="0" fillId="0" borderId="0" xfId="2" applyNumberFormat="1" applyFont="1" applyAlignment="1">
      <alignment horizontal="center"/>
    </xf>
    <xf numFmtId="172" fontId="3" fillId="30" borderId="6" xfId="2" applyNumberFormat="1" applyFont="1" applyFill="1" applyBorder="1" applyAlignment="1">
      <alignment horizontal="center"/>
    </xf>
    <xf numFmtId="172" fontId="3" fillId="30" borderId="7" xfId="2" applyNumberFormat="1" applyFont="1" applyFill="1" applyBorder="1" applyAlignment="1">
      <alignment horizontal="center"/>
    </xf>
    <xf numFmtId="172" fontId="3" fillId="30" borderId="0" xfId="2" applyNumberFormat="1" applyFont="1" applyFill="1" applyBorder="1" applyAlignment="1">
      <alignment horizontal="center"/>
    </xf>
    <xf numFmtId="172" fontId="3" fillId="2" borderId="7" xfId="2" applyNumberFormat="1" applyFont="1" applyFill="1" applyBorder="1" applyAlignment="1">
      <alignment horizontal="center"/>
    </xf>
    <xf numFmtId="165" fontId="3" fillId="30" borderId="6" xfId="2" applyNumberFormat="1" applyFont="1" applyFill="1" applyBorder="1" applyAlignment="1">
      <alignment horizontal="center"/>
    </xf>
    <xf numFmtId="165" fontId="3" fillId="30" borderId="7" xfId="2" applyNumberFormat="1" applyFont="1" applyFill="1" applyBorder="1" applyAlignment="1">
      <alignment horizontal="center"/>
    </xf>
    <xf numFmtId="165" fontId="3" fillId="30" borderId="0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left"/>
    </xf>
    <xf numFmtId="165" fontId="2" fillId="2" borderId="38" xfId="2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17" fontId="3" fillId="2" borderId="0" xfId="1" applyNumberFormat="1" applyFont="1" applyAlignment="1">
      <alignment horizontal="center"/>
    </xf>
    <xf numFmtId="173" fontId="3" fillId="2" borderId="39" xfId="0" applyNumberFormat="1" applyFont="1" applyFill="1" applyBorder="1" applyAlignment="1">
      <alignment horizontal="center"/>
    </xf>
    <xf numFmtId="4" fontId="3" fillId="2" borderId="39" xfId="3" applyNumberFormat="1" applyFont="1" applyFill="1" applyBorder="1" applyAlignment="1">
      <alignment horizontal="center"/>
    </xf>
    <xf numFmtId="174" fontId="3" fillId="2" borderId="0" xfId="1" applyNumberFormat="1">
      <alignment horizontal="left"/>
    </xf>
    <xf numFmtId="165" fontId="3" fillId="2" borderId="0" xfId="2" applyNumberFormat="1" applyFont="1" applyFill="1" applyAlignment="1">
      <alignment horizontal="center"/>
    </xf>
    <xf numFmtId="175" fontId="0" fillId="2" borderId="0" xfId="3" applyNumberFormat="1" applyFont="1" applyFill="1"/>
    <xf numFmtId="0" fontId="5" fillId="4" borderId="0" xfId="1" applyFont="1" applyFill="1" applyAlignment="1">
      <alignment horizontal="center"/>
    </xf>
    <xf numFmtId="172" fontId="3" fillId="2" borderId="0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166" fontId="3" fillId="30" borderId="0" xfId="2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32" borderId="0" xfId="0" applyFont="1" applyFill="1" applyAlignment="1">
      <alignment horizontal="center"/>
    </xf>
    <xf numFmtId="4" fontId="49" fillId="0" borderId="43" xfId="0" applyNumberFormat="1" applyFont="1" applyBorder="1" applyAlignment="1">
      <alignment horizontal="right" vertical="center"/>
    </xf>
    <xf numFmtId="9" fontId="3" fillId="29" borderId="45" xfId="3" applyFont="1" applyFill="1" applyBorder="1" applyAlignment="1">
      <alignment horizontal="center"/>
    </xf>
    <xf numFmtId="10" fontId="3" fillId="29" borderId="45" xfId="3" applyNumberFormat="1" applyFont="1" applyFill="1" applyBorder="1" applyAlignment="1">
      <alignment horizontal="center"/>
    </xf>
    <xf numFmtId="10" fontId="3" fillId="29" borderId="44" xfId="3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3" fontId="3" fillId="2" borderId="0" xfId="1" applyNumberFormat="1" applyFill="1" applyAlignment="1">
      <alignment horizontal="left"/>
    </xf>
    <xf numFmtId="3" fontId="3" fillId="2" borderId="0" xfId="1" applyNumberForma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36" xfId="1" applyBorder="1" applyAlignment="1">
      <alignment horizontal="center"/>
    </xf>
    <xf numFmtId="3" fontId="3" fillId="2" borderId="36" xfId="1" applyNumberFormat="1" applyBorder="1" applyAlignment="1">
      <alignment horizontal="center"/>
    </xf>
    <xf numFmtId="165" fontId="3" fillId="30" borderId="36" xfId="2" applyNumberFormat="1" applyFont="1" applyFill="1" applyBorder="1" applyAlignment="1">
      <alignment horizontal="center"/>
    </xf>
    <xf numFmtId="165" fontId="3" fillId="2" borderId="36" xfId="2" applyNumberFormat="1" applyFont="1" applyFill="1" applyBorder="1" applyAlignment="1">
      <alignment horizontal="center"/>
    </xf>
    <xf numFmtId="3" fontId="2" fillId="2" borderId="36" xfId="1" applyNumberFormat="1" applyFont="1" applyBorder="1" applyAlignment="1">
      <alignment horizontal="center"/>
    </xf>
    <xf numFmtId="3" fontId="2" fillId="2" borderId="36" xfId="1" applyNumberFormat="1" applyFont="1" applyBorder="1" applyAlignment="1">
      <alignment horizontal="right"/>
    </xf>
    <xf numFmtId="10" fontId="3" fillId="2" borderId="36" xfId="3" applyNumberFormat="1" applyFont="1" applyFill="1" applyBorder="1" applyAlignment="1">
      <alignment horizontal="center"/>
    </xf>
    <xf numFmtId="0" fontId="1" fillId="0" borderId="4" xfId="0" applyFont="1" applyBorder="1"/>
    <xf numFmtId="0" fontId="47" fillId="2" borderId="41" xfId="47" applyFont="1" applyFill="1" applyBorder="1" applyAlignment="1">
      <alignment vertical="center"/>
    </xf>
    <xf numFmtId="170" fontId="47" fillId="2" borderId="41" xfId="65" applyNumberFormat="1" applyFont="1" applyFill="1" applyBorder="1" applyAlignment="1">
      <alignment horizontal="center" vertical="center"/>
    </xf>
    <xf numFmtId="0" fontId="55" fillId="2" borderId="30" xfId="0" applyFont="1" applyFill="1" applyBorder="1" applyAlignment="1">
      <alignment horizontal="left"/>
    </xf>
    <xf numFmtId="0" fontId="55" fillId="2" borderId="0" xfId="0" applyFont="1" applyFill="1"/>
    <xf numFmtId="0" fontId="55" fillId="2" borderId="0" xfId="0" applyFont="1" applyFill="1" applyBorder="1" applyAlignment="1">
      <alignment horizontal="left"/>
    </xf>
    <xf numFmtId="0" fontId="55" fillId="2" borderId="39" xfId="0" applyFont="1" applyFill="1" applyBorder="1" applyAlignment="1">
      <alignment horizontal="left"/>
    </xf>
    <xf numFmtId="4" fontId="2" fillId="2" borderId="1" xfId="1" applyNumberFormat="1" applyFont="1" applyBorder="1" applyAlignment="1">
      <alignment horizontal="center"/>
    </xf>
    <xf numFmtId="0" fontId="1" fillId="30" borderId="1" xfId="0" applyFont="1" applyFill="1" applyBorder="1"/>
    <xf numFmtId="0" fontId="47" fillId="30" borderId="1" xfId="47" applyFont="1" applyFill="1" applyBorder="1" applyAlignment="1">
      <alignment vertical="center"/>
    </xf>
    <xf numFmtId="170" fontId="47" fillId="30" borderId="1" xfId="65" applyNumberFormat="1" applyFont="1" applyFill="1" applyBorder="1" applyAlignment="1">
      <alignment horizontal="center" vertical="center"/>
    </xf>
    <xf numFmtId="0" fontId="1" fillId="30" borderId="0" xfId="0" applyFont="1" applyFill="1"/>
    <xf numFmtId="0" fontId="47" fillId="30" borderId="0" xfId="47" applyFont="1" applyFill="1" applyBorder="1" applyAlignment="1">
      <alignment vertical="center"/>
    </xf>
    <xf numFmtId="170" fontId="47" fillId="30" borderId="39" xfId="65" applyNumberFormat="1" applyFont="1" applyFill="1" applyBorder="1" applyAlignment="1">
      <alignment horizontal="center" vertical="center"/>
    </xf>
    <xf numFmtId="0" fontId="47" fillId="30" borderId="40" xfId="47" applyFont="1" applyFill="1" applyBorder="1" applyAlignment="1">
      <alignment horizontal="center" vertical="center"/>
    </xf>
    <xf numFmtId="170" fontId="47" fillId="30" borderId="0" xfId="65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left"/>
    </xf>
    <xf numFmtId="1" fontId="9" fillId="2" borderId="2" xfId="0" applyNumberFormat="1" applyFont="1" applyFill="1" applyBorder="1"/>
    <xf numFmtId="9" fontId="45" fillId="2" borderId="5" xfId="3" applyNumberFormat="1" applyFont="1" applyFill="1" applyBorder="1" applyAlignment="1">
      <alignment horizontal="center"/>
    </xf>
    <xf numFmtId="9" fontId="16" fillId="2" borderId="11" xfId="3" applyNumberFormat="1" applyFont="1" applyFill="1" applyBorder="1" applyAlignment="1">
      <alignment horizontal="center"/>
    </xf>
    <xf numFmtId="9" fontId="16" fillId="2" borderId="0" xfId="1" applyNumberFormat="1" applyFont="1" applyFill="1" applyAlignment="1">
      <alignment horizontal="center"/>
    </xf>
    <xf numFmtId="0" fontId="0" fillId="0" borderId="20" xfId="0" applyBorder="1" applyAlignment="1"/>
    <xf numFmtId="3" fontId="3" fillId="34" borderId="0" xfId="1" applyNumberFormat="1" applyFill="1" applyAlignment="1">
      <alignment horizontal="right"/>
    </xf>
    <xf numFmtId="166" fontId="3" fillId="2" borderId="0" xfId="0" applyNumberFormat="1" applyFont="1" applyFill="1" applyAlignment="1">
      <alignment horizontal="center"/>
    </xf>
    <xf numFmtId="173" fontId="16" fillId="2" borderId="0" xfId="3" applyNumberFormat="1" applyFont="1" applyFill="1" applyAlignment="1">
      <alignment horizontal="left"/>
    </xf>
    <xf numFmtId="10" fontId="16" fillId="2" borderId="0" xfId="1" applyNumberFormat="1" applyFont="1" applyFill="1">
      <alignment horizontal="left"/>
    </xf>
    <xf numFmtId="0" fontId="0" fillId="0" borderId="0" xfId="0"/>
    <xf numFmtId="0" fontId="5" fillId="4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0" fontId="3" fillId="2" borderId="10" xfId="1" applyBorder="1" applyAlignment="1">
      <alignment horizontal="center"/>
    </xf>
    <xf numFmtId="0" fontId="3" fillId="2" borderId="11" xfId="1" applyBorder="1" applyAlignment="1">
      <alignment horizontal="center"/>
    </xf>
    <xf numFmtId="10" fontId="3" fillId="30" borderId="7" xfId="3" applyNumberFormat="1" applyFont="1" applyFill="1" applyBorder="1" applyAlignment="1">
      <alignment horizontal="center"/>
    </xf>
    <xf numFmtId="10" fontId="3" fillId="2" borderId="7" xfId="3" applyNumberFormat="1" applyFont="1" applyFill="1" applyBorder="1" applyAlignment="1">
      <alignment horizontal="center"/>
    </xf>
    <xf numFmtId="3" fontId="3" fillId="2" borderId="8" xfId="1" applyNumberFormat="1" applyBorder="1" applyAlignment="1">
      <alignment horizontal="center"/>
    </xf>
    <xf numFmtId="10" fontId="3" fillId="2" borderId="9" xfId="3" applyNumberFormat="1" applyFont="1" applyFill="1" applyBorder="1" applyAlignment="1">
      <alignment horizontal="center"/>
    </xf>
    <xf numFmtId="3" fontId="3" fillId="2" borderId="0" xfId="1" applyNumberFormat="1">
      <alignment horizontal="left"/>
    </xf>
    <xf numFmtId="9" fontId="2" fillId="2" borderId="1" xfId="3" applyNumberFormat="1" applyFont="1" applyFill="1" applyBorder="1" applyAlignment="1">
      <alignment horizontal="center"/>
    </xf>
    <xf numFmtId="0" fontId="3" fillId="2" borderId="0" xfId="1" applyFill="1" applyAlignment="1">
      <alignment horizontal="left"/>
    </xf>
    <xf numFmtId="3" fontId="56" fillId="2" borderId="0" xfId="1" applyNumberFormat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10" fontId="2" fillId="35" borderId="0" xfId="3" applyNumberFormat="1" applyFont="1" applyFill="1" applyAlignment="1">
      <alignment horizontal="center"/>
    </xf>
    <xf numFmtId="172" fontId="3" fillId="2" borderId="0" xfId="2" applyNumberFormat="1" applyFont="1" applyFill="1" applyAlignment="1">
      <alignment horizontal="left"/>
    </xf>
    <xf numFmtId="10" fontId="0" fillId="2" borderId="0" xfId="0" applyNumberFormat="1" applyFill="1"/>
    <xf numFmtId="177" fontId="16" fillId="2" borderId="0" xfId="2" applyNumberFormat="1" applyFont="1" applyFill="1" applyAlignment="1">
      <alignment horizontal="left"/>
    </xf>
    <xf numFmtId="0" fontId="5" fillId="4" borderId="0" xfId="1" applyFont="1" applyFill="1" applyAlignment="1">
      <alignment horizontal="center"/>
    </xf>
    <xf numFmtId="0" fontId="3" fillId="2" borderId="16" xfId="1" applyBorder="1" applyAlignment="1">
      <alignment horizontal="center"/>
    </xf>
    <xf numFmtId="3" fontId="3" fillId="2" borderId="2" xfId="1" applyNumberFormat="1" applyBorder="1" applyAlignment="1">
      <alignment horizontal="center"/>
    </xf>
    <xf numFmtId="10" fontId="3" fillId="30" borderId="0" xfId="3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>
      <alignment horizontal="center"/>
    </xf>
    <xf numFmtId="0" fontId="3" fillId="2" borderId="46" xfId="1" applyFill="1" applyBorder="1">
      <alignment horizontal="left"/>
    </xf>
    <xf numFmtId="0" fontId="5" fillId="2" borderId="47" xfId="1" applyFont="1" applyFill="1" applyBorder="1" applyAlignment="1">
      <alignment horizontal="center"/>
    </xf>
    <xf numFmtId="0" fontId="3" fillId="2" borderId="48" xfId="1" applyBorder="1" applyAlignment="1">
      <alignment horizontal="center"/>
    </xf>
    <xf numFmtId="0" fontId="3" fillId="2" borderId="49" xfId="1" applyBorder="1" applyAlignment="1">
      <alignment horizontal="center"/>
    </xf>
    <xf numFmtId="166" fontId="3" fillId="30" borderId="48" xfId="2" applyNumberFormat="1" applyFont="1" applyFill="1" applyBorder="1" applyAlignment="1">
      <alignment horizontal="center"/>
    </xf>
    <xf numFmtId="3" fontId="3" fillId="30" borderId="50" xfId="1" applyNumberFormat="1" applyFill="1" applyBorder="1" applyAlignment="1">
      <alignment horizontal="center"/>
    </xf>
    <xf numFmtId="166" fontId="3" fillId="2" borderId="48" xfId="2" applyNumberFormat="1" applyFont="1" applyFill="1" applyBorder="1" applyAlignment="1">
      <alignment horizontal="center"/>
    </xf>
    <xf numFmtId="3" fontId="3" fillId="2" borderId="50" xfId="1" applyNumberFormat="1" applyBorder="1" applyAlignment="1">
      <alignment horizontal="center"/>
    </xf>
    <xf numFmtId="166" fontId="3" fillId="2" borderId="51" xfId="2" applyNumberFormat="1" applyFont="1" applyFill="1" applyBorder="1" applyAlignment="1">
      <alignment horizontal="center"/>
    </xf>
    <xf numFmtId="3" fontId="3" fillId="2" borderId="52" xfId="1" applyNumberFormat="1" applyBorder="1" applyAlignment="1">
      <alignment horizontal="center"/>
    </xf>
    <xf numFmtId="0" fontId="3" fillId="2" borderId="53" xfId="1" applyBorder="1" applyAlignment="1">
      <alignment horizontal="center"/>
    </xf>
    <xf numFmtId="0" fontId="3" fillId="2" borderId="39" xfId="1" applyBorder="1" applyAlignment="1">
      <alignment horizontal="center"/>
    </xf>
    <xf numFmtId="165" fontId="3" fillId="2" borderId="6" xfId="2" applyNumberFormat="1" applyFont="1" applyFill="1" applyBorder="1" applyAlignment="1"/>
    <xf numFmtId="3" fontId="3" fillId="2" borderId="8" xfId="1" applyNumberFormat="1" applyFill="1" applyBorder="1" applyAlignment="1">
      <alignment horizontal="center"/>
    </xf>
    <xf numFmtId="9" fontId="16" fillId="2" borderId="0" xfId="3" applyFont="1" applyFill="1" applyAlignment="1">
      <alignment horizontal="left"/>
    </xf>
    <xf numFmtId="178" fontId="3" fillId="2" borderId="0" xfId="2" applyNumberFormat="1" applyFont="1" applyFill="1" applyAlignment="1">
      <alignment horizontal="center"/>
    </xf>
    <xf numFmtId="178" fontId="3" fillId="2" borderId="0" xfId="2" applyNumberFormat="1" applyFont="1" applyFill="1" applyBorder="1" applyAlignment="1">
      <alignment horizontal="center"/>
    </xf>
    <xf numFmtId="178" fontId="3" fillId="2" borderId="39" xfId="2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3" fontId="57" fillId="2" borderId="0" xfId="1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10" fontId="3" fillId="2" borderId="30" xfId="3" applyNumberFormat="1" applyFont="1" applyFill="1" applyBorder="1" applyAlignment="1">
      <alignment horizontal="center"/>
    </xf>
    <xf numFmtId="166" fontId="3" fillId="2" borderId="30" xfId="2" applyNumberFormat="1" applyFont="1" applyFill="1" applyBorder="1" applyAlignment="1">
      <alignment horizontal="center"/>
    </xf>
    <xf numFmtId="179" fontId="3" fillId="2" borderId="0" xfId="0" applyNumberFormat="1" applyFont="1" applyFill="1" applyAlignment="1">
      <alignment horizontal="center"/>
    </xf>
    <xf numFmtId="179" fontId="3" fillId="2" borderId="0" xfId="0" applyNumberFormat="1" applyFont="1" applyFill="1" applyBorder="1" applyAlignment="1">
      <alignment horizontal="center"/>
    </xf>
    <xf numFmtId="3" fontId="3" fillId="30" borderId="54" xfId="1" applyNumberFormat="1" applyFill="1" applyBorder="1" applyAlignment="1">
      <alignment horizontal="center"/>
    </xf>
    <xf numFmtId="3" fontId="3" fillId="2" borderId="54" xfId="1" applyNumberFormat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3" fontId="8" fillId="4" borderId="0" xfId="0" applyNumberFormat="1" applyFont="1" applyFill="1" applyAlignment="1">
      <alignment horizontal="right"/>
    </xf>
    <xf numFmtId="173" fontId="3" fillId="2" borderId="0" xfId="3" applyNumberFormat="1" applyFont="1" applyFill="1" applyAlignment="1">
      <alignment horizontal="center"/>
    </xf>
    <xf numFmtId="165" fontId="58" fillId="2" borderId="0" xfId="2" applyNumberFormat="1" applyFont="1" applyFill="1" applyAlignment="1">
      <alignment horizontal="center"/>
    </xf>
    <xf numFmtId="165" fontId="58" fillId="2" borderId="0" xfId="2" applyNumberFormat="1" applyFont="1" applyFill="1" applyAlignment="1">
      <alignment horizontal="left"/>
    </xf>
    <xf numFmtId="172" fontId="58" fillId="2" borderId="0" xfId="2" applyNumberFormat="1" applyFont="1" applyFill="1" applyAlignment="1">
      <alignment horizontal="left"/>
    </xf>
    <xf numFmtId="10" fontId="2" fillId="2" borderId="36" xfId="3" applyNumberFormat="1" applyFont="1" applyFill="1" applyBorder="1" applyAlignment="1">
      <alignment horizontal="center"/>
    </xf>
    <xf numFmtId="3" fontId="2" fillId="2" borderId="0" xfId="1" applyNumberFormat="1" applyFont="1" applyBorder="1" applyAlignment="1">
      <alignment horizontal="left"/>
    </xf>
    <xf numFmtId="9" fontId="2" fillId="2" borderId="0" xfId="3" applyNumberFormat="1" applyFont="1" applyFill="1" applyBorder="1" applyAlignment="1">
      <alignment horizontal="center"/>
    </xf>
    <xf numFmtId="0" fontId="0" fillId="36" borderId="0" xfId="0" applyFill="1"/>
    <xf numFmtId="0" fontId="0" fillId="0" borderId="0" xfId="0" applyBorder="1"/>
    <xf numFmtId="0" fontId="67" fillId="37" borderId="36" xfId="0" applyFont="1" applyFill="1" applyBorder="1" applyAlignment="1">
      <alignment horizontal="center" vertical="center" wrapText="1"/>
    </xf>
    <xf numFmtId="0" fontId="68" fillId="37" borderId="36" xfId="0" quotePrefix="1" applyFont="1" applyFill="1" applyBorder="1" applyAlignment="1">
      <alignment horizontal="center" vertical="center" wrapText="1"/>
    </xf>
    <xf numFmtId="180" fontId="63" fillId="0" borderId="36" xfId="2" applyNumberFormat="1" applyFont="1" applyFill="1" applyBorder="1" applyAlignment="1">
      <alignment vertical="center" wrapText="1"/>
    </xf>
    <xf numFmtId="180" fontId="63" fillId="0" borderId="36" xfId="3" applyNumberFormat="1" applyFont="1" applyBorder="1" applyAlignment="1">
      <alignment vertical="center"/>
    </xf>
    <xf numFmtId="0" fontId="68" fillId="37" borderId="36" xfId="0" applyFont="1" applyFill="1" applyBorder="1" applyAlignment="1">
      <alignment horizontal="center" vertical="center" wrapText="1"/>
    </xf>
    <xf numFmtId="0" fontId="70" fillId="0" borderId="36" xfId="0" applyFont="1" applyBorder="1" applyAlignment="1">
      <alignment horizontal="left" vertical="center" indent="1"/>
    </xf>
    <xf numFmtId="0" fontId="70" fillId="38" borderId="36" xfId="0" applyFont="1" applyFill="1" applyBorder="1" applyAlignment="1">
      <alignment horizontal="center" vertical="center"/>
    </xf>
    <xf numFmtId="180" fontId="63" fillId="38" borderId="36" xfId="2" applyNumberFormat="1" applyFont="1" applyFill="1" applyBorder="1" applyAlignment="1">
      <alignment vertical="center" wrapText="1"/>
    </xf>
    <xf numFmtId="180" fontId="63" fillId="38" borderId="36" xfId="3" applyNumberFormat="1" applyFont="1" applyFill="1" applyBorder="1" applyAlignment="1">
      <alignment vertical="center"/>
    </xf>
    <xf numFmtId="0" fontId="71" fillId="0" borderId="36" xfId="0" applyFont="1" applyBorder="1" applyAlignment="1">
      <alignment horizontal="left" vertical="center" wrapText="1"/>
    </xf>
    <xf numFmtId="0" fontId="71" fillId="0" borderId="36" xfId="0" applyFont="1" applyBorder="1" applyAlignment="1">
      <alignment horizontal="center" vertical="center" wrapText="1"/>
    </xf>
    <xf numFmtId="173" fontId="72" fillId="0" borderId="36" xfId="3" applyNumberFormat="1" applyFont="1" applyFill="1" applyBorder="1" applyAlignment="1">
      <alignment horizontal="center" vertical="center" wrapText="1"/>
    </xf>
    <xf numFmtId="173" fontId="73" fillId="0" borderId="36" xfId="3" applyNumberFormat="1" applyFont="1" applyFill="1" applyBorder="1" applyAlignment="1">
      <alignment horizontal="center" vertical="center" wrapText="1"/>
    </xf>
    <xf numFmtId="0" fontId="74" fillId="36" borderId="30" xfId="0" applyFont="1" applyFill="1" applyBorder="1" applyAlignment="1">
      <alignment horizontal="center" vertical="center" wrapText="1"/>
    </xf>
    <xf numFmtId="3" fontId="66" fillId="36" borderId="30" xfId="0" applyNumberFormat="1" applyFont="1" applyFill="1" applyBorder="1"/>
    <xf numFmtId="3" fontId="66" fillId="36" borderId="0" xfId="0" applyNumberFormat="1" applyFont="1" applyFill="1" applyBorder="1"/>
    <xf numFmtId="3" fontId="0" fillId="0" borderId="0" xfId="0" applyNumberFormat="1"/>
    <xf numFmtId="0" fontId="75" fillId="36" borderId="0" xfId="0" applyFont="1" applyFill="1"/>
    <xf numFmtId="4" fontId="0" fillId="0" borderId="0" xfId="0" applyNumberFormat="1"/>
    <xf numFmtId="3" fontId="76" fillId="2" borderId="0" xfId="0" applyNumberFormat="1" applyFont="1" applyFill="1" applyBorder="1"/>
    <xf numFmtId="180" fontId="63" fillId="0" borderId="0" xfId="3" applyNumberFormat="1" applyFont="1" applyBorder="1" applyAlignment="1">
      <alignment vertical="center"/>
    </xf>
    <xf numFmtId="0" fontId="9" fillId="36" borderId="0" xfId="0" applyFont="1" applyFill="1"/>
    <xf numFmtId="4" fontId="77" fillId="2" borderId="0" xfId="0" applyNumberFormat="1" applyFont="1" applyFill="1" applyBorder="1"/>
    <xf numFmtId="4" fontId="78" fillId="2" borderId="0" xfId="0" applyNumberFormat="1" applyFont="1" applyFill="1" applyBorder="1"/>
    <xf numFmtId="180" fontId="63" fillId="2" borderId="0" xfId="2" applyNumberFormat="1" applyFont="1" applyFill="1" applyBorder="1" applyAlignment="1">
      <alignment vertical="center" wrapText="1"/>
    </xf>
    <xf numFmtId="0" fontId="62" fillId="36" borderId="0" xfId="0" applyFont="1" applyFill="1" applyBorder="1" applyAlignment="1">
      <alignment vertical="center"/>
    </xf>
    <xf numFmtId="0" fontId="63" fillId="36" borderId="0" xfId="0" applyFont="1" applyFill="1" applyBorder="1"/>
    <xf numFmtId="0" fontId="0" fillId="36" borderId="0" xfId="0" applyFill="1" applyBorder="1"/>
    <xf numFmtId="0" fontId="9" fillId="0" borderId="0" xfId="0" applyFont="1"/>
    <xf numFmtId="0" fontId="63" fillId="36" borderId="0" xfId="0" applyFont="1" applyFill="1"/>
    <xf numFmtId="0" fontId="9" fillId="0" borderId="0" xfId="0" applyFont="1" applyBorder="1"/>
    <xf numFmtId="0" fontId="80" fillId="36" borderId="0" xfId="0" applyFont="1" applyFill="1" applyBorder="1" applyAlignment="1">
      <alignment vertical="center"/>
    </xf>
    <xf numFmtId="0" fontId="59" fillId="0" borderId="0" xfId="0" applyFont="1" applyBorder="1"/>
    <xf numFmtId="17" fontId="80" fillId="39" borderId="34" xfId="0" quotePrefix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/>
    </xf>
    <xf numFmtId="3" fontId="0" fillId="0" borderId="36" xfId="0" applyNumberFormat="1" applyBorder="1"/>
    <xf numFmtId="173" fontId="82" fillId="0" borderId="36" xfId="74" applyNumberFormat="1" applyFont="1" applyFill="1" applyBorder="1" applyAlignment="1">
      <alignment horizontal="right" vertical="center"/>
    </xf>
    <xf numFmtId="173" fontId="83" fillId="0" borderId="36" xfId="74" applyNumberFormat="1" applyFont="1" applyFill="1" applyBorder="1" applyAlignment="1">
      <alignment horizontal="right" vertical="center"/>
    </xf>
    <xf numFmtId="0" fontId="9" fillId="0" borderId="36" xfId="0" applyFont="1" applyBorder="1" applyAlignment="1">
      <alignment horizontal="center" vertical="center"/>
    </xf>
    <xf numFmtId="0" fontId="81" fillId="2" borderId="0" xfId="0" applyFont="1" applyFill="1" applyBorder="1"/>
    <xf numFmtId="3" fontId="85" fillId="2" borderId="0" xfId="0" applyNumberFormat="1" applyFont="1" applyFill="1"/>
    <xf numFmtId="0" fontId="85" fillId="2" borderId="0" xfId="0" applyFont="1" applyFill="1" applyBorder="1" applyAlignment="1">
      <alignment vertical="center" wrapText="1"/>
    </xf>
    <xf numFmtId="167" fontId="85" fillId="2" borderId="0" xfId="2" applyNumberFormat="1" applyFont="1" applyFill="1" applyBorder="1" applyAlignment="1">
      <alignment vertical="center" wrapText="1"/>
    </xf>
    <xf numFmtId="3" fontId="76" fillId="0" borderId="0" xfId="0" applyNumberFormat="1" applyFont="1" applyBorder="1"/>
    <xf numFmtId="3" fontId="86" fillId="0" borderId="0" xfId="0" applyNumberFormat="1" applyFont="1" applyBorder="1"/>
    <xf numFmtId="173" fontId="82" fillId="0" borderId="0" xfId="3" applyNumberFormat="1" applyFont="1" applyFill="1" applyBorder="1" applyAlignment="1">
      <alignment horizontal="right" vertical="center"/>
    </xf>
    <xf numFmtId="3" fontId="80" fillId="0" borderId="0" xfId="2" applyNumberFormat="1" applyFont="1" applyFill="1" applyBorder="1" applyAlignment="1">
      <alignment horizontal="center" vertical="center"/>
    </xf>
    <xf numFmtId="4" fontId="0" fillId="0" borderId="0" xfId="0" applyNumberFormat="1" applyBorder="1"/>
    <xf numFmtId="3" fontId="62" fillId="0" borderId="0" xfId="0" applyNumberFormat="1" applyFont="1" applyBorder="1"/>
    <xf numFmtId="173" fontId="80" fillId="0" borderId="0" xfId="3" applyNumberFormat="1" applyFont="1" applyFill="1" applyBorder="1" applyAlignment="1">
      <alignment horizontal="right" vertical="center"/>
    </xf>
    <xf numFmtId="17" fontId="63" fillId="39" borderId="45" xfId="0" quotePrefix="1" applyNumberFormat="1" applyFont="1" applyFill="1" applyBorder="1" applyAlignment="1">
      <alignment horizontal="center" vertical="center"/>
    </xf>
    <xf numFmtId="17" fontId="63" fillId="39" borderId="64" xfId="0" applyNumberFormat="1" applyFont="1" applyFill="1" applyBorder="1" applyAlignment="1">
      <alignment horizontal="center" vertical="center"/>
    </xf>
    <xf numFmtId="0" fontId="84" fillId="0" borderId="36" xfId="0" applyFont="1" applyBorder="1" applyAlignment="1">
      <alignment vertical="center" wrapText="1"/>
    </xf>
    <xf numFmtId="180" fontId="62" fillId="2" borderId="36" xfId="6" applyNumberFormat="1" applyFont="1" applyFill="1" applyBorder="1" applyAlignment="1">
      <alignment horizontal="center" vertical="center"/>
    </xf>
    <xf numFmtId="180" fontId="62" fillId="0" borderId="36" xfId="6" applyNumberFormat="1" applyFont="1" applyFill="1" applyBorder="1" applyAlignment="1">
      <alignment horizontal="center" vertical="center"/>
    </xf>
    <xf numFmtId="0" fontId="88" fillId="0" borderId="36" xfId="0" applyFont="1" applyBorder="1" applyAlignment="1">
      <alignment vertical="center" wrapText="1"/>
    </xf>
    <xf numFmtId="17" fontId="63" fillId="39" borderId="36" xfId="0" quotePrefix="1" applyNumberFormat="1" applyFont="1" applyFill="1" applyBorder="1" applyAlignment="1">
      <alignment horizontal="center" vertical="center"/>
    </xf>
    <xf numFmtId="17" fontId="63" fillId="39" borderId="36" xfId="0" applyNumberFormat="1" applyFont="1" applyFill="1" applyBorder="1" applyAlignment="1">
      <alignment horizontal="center" vertical="center"/>
    </xf>
    <xf numFmtId="0" fontId="89" fillId="0" borderId="0" xfId="0" applyFont="1"/>
    <xf numFmtId="17" fontId="63" fillId="39" borderId="65" xfId="0" quotePrefix="1" applyNumberFormat="1" applyFont="1" applyFill="1" applyBorder="1" applyAlignment="1">
      <alignment horizontal="center" vertical="center"/>
    </xf>
    <xf numFmtId="180" fontId="90" fillId="0" borderId="36" xfId="6" applyNumberFormat="1" applyFont="1" applyFill="1" applyBorder="1" applyAlignment="1">
      <alignment horizontal="center" vertical="center"/>
    </xf>
    <xf numFmtId="3" fontId="62" fillId="0" borderId="36" xfId="6" applyNumberFormat="1" applyFont="1" applyFill="1" applyBorder="1" applyAlignment="1">
      <alignment horizontal="center" vertical="center"/>
    </xf>
    <xf numFmtId="3" fontId="92" fillId="0" borderId="69" xfId="0" applyNumberFormat="1" applyFont="1" applyBorder="1" applyAlignment="1">
      <alignment horizontal="center"/>
    </xf>
    <xf numFmtId="3" fontId="92" fillId="0" borderId="69" xfId="0" quotePrefix="1" applyNumberFormat="1" applyFont="1" applyBorder="1" applyAlignment="1">
      <alignment horizontal="center"/>
    </xf>
    <xf numFmtId="0" fontId="0" fillId="0" borderId="71" xfId="0" applyBorder="1" applyAlignment="1">
      <alignment horizontal="left"/>
    </xf>
    <xf numFmtId="173" fontId="93" fillId="0" borderId="69" xfId="74" applyNumberFormat="1" applyFont="1" applyFill="1" applyBorder="1" applyAlignment="1">
      <alignment horizontal="right" vertical="center"/>
    </xf>
    <xf numFmtId="173" fontId="82" fillId="0" borderId="69" xfId="74" applyNumberFormat="1" applyFont="1" applyFill="1" applyBorder="1" applyAlignment="1">
      <alignment horizontal="right" vertical="center"/>
    </xf>
    <xf numFmtId="0" fontId="0" fillId="0" borderId="69" xfId="0" applyBorder="1" applyAlignment="1">
      <alignment horizontal="left"/>
    </xf>
    <xf numFmtId="3" fontId="92" fillId="0" borderId="72" xfId="0" applyNumberFormat="1" applyFont="1" applyBorder="1"/>
    <xf numFmtId="3" fontId="92" fillId="0" borderId="69" xfId="0" applyNumberFormat="1" applyFont="1" applyBorder="1"/>
    <xf numFmtId="0" fontId="94" fillId="0" borderId="0" xfId="0" applyFont="1" applyBorder="1" applyAlignment="1">
      <alignment vertical="center"/>
    </xf>
    <xf numFmtId="180" fontId="9" fillId="0" borderId="0" xfId="3" applyNumberFormat="1" applyFont="1" applyBorder="1" applyAlignment="1"/>
    <xf numFmtId="0" fontId="0" fillId="0" borderId="0" xfId="0" applyBorder="1" applyAlignment="1"/>
    <xf numFmtId="0" fontId="80" fillId="36" borderId="0" xfId="0" applyFont="1" applyFill="1" applyBorder="1" applyAlignment="1">
      <alignment vertical="center" wrapText="1"/>
    </xf>
    <xf numFmtId="0" fontId="63" fillId="0" borderId="69" xfId="0" applyFont="1" applyBorder="1"/>
    <xf numFmtId="3" fontId="63" fillId="0" borderId="70" xfId="0" applyNumberFormat="1" applyFont="1" applyBorder="1" applyAlignment="1">
      <alignment horizontal="center"/>
    </xf>
    <xf numFmtId="0" fontId="63" fillId="0" borderId="73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 vertical="center"/>
    </xf>
    <xf numFmtId="167" fontId="0" fillId="0" borderId="0" xfId="0" applyNumberFormat="1"/>
    <xf numFmtId="0" fontId="1" fillId="0" borderId="39" xfId="0" applyFont="1" applyBorder="1"/>
    <xf numFmtId="0" fontId="1" fillId="2" borderId="39" xfId="0" applyFont="1" applyFill="1" applyBorder="1"/>
    <xf numFmtId="0" fontId="0" fillId="0" borderId="0" xfId="0" applyFill="1"/>
    <xf numFmtId="0" fontId="81" fillId="41" borderId="0" xfId="0" applyFont="1" applyFill="1" applyAlignment="1">
      <alignment horizontal="center" vertical="center"/>
    </xf>
    <xf numFmtId="0" fontId="0" fillId="0" borderId="56" xfId="0" applyBorder="1"/>
    <xf numFmtId="165" fontId="0" fillId="0" borderId="56" xfId="0" applyNumberFormat="1" applyBorder="1"/>
    <xf numFmtId="0" fontId="0" fillId="0" borderId="55" xfId="0" applyBorder="1"/>
    <xf numFmtId="165" fontId="0" fillId="0" borderId="55" xfId="0" applyNumberFormat="1" applyBorder="1"/>
    <xf numFmtId="3" fontId="98" fillId="0" borderId="79" xfId="0" applyNumberFormat="1" applyFont="1" applyFill="1" applyBorder="1"/>
    <xf numFmtId="181" fontId="0" fillId="0" borderId="57" xfId="0" applyNumberFormat="1" applyBorder="1"/>
    <xf numFmtId="3" fontId="108" fillId="0" borderId="85" xfId="0" applyNumberFormat="1" applyFont="1" applyBorder="1" applyAlignment="1">
      <alignment vertical="center" wrapText="1"/>
    </xf>
    <xf numFmtId="3" fontId="108" fillId="0" borderId="84" xfId="0" applyNumberFormat="1" applyFont="1" applyBorder="1" applyAlignment="1">
      <alignment vertical="center" wrapText="1"/>
    </xf>
    <xf numFmtId="43" fontId="3" fillId="2" borderId="0" xfId="1" applyNumberFormat="1">
      <alignment horizontal="left"/>
    </xf>
    <xf numFmtId="0" fontId="5" fillId="48" borderId="0" xfId="0" applyFont="1" applyFill="1"/>
    <xf numFmtId="0" fontId="3" fillId="4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48" borderId="0" xfId="0" applyFont="1" applyFill="1" applyAlignment="1">
      <alignment horizontal="right"/>
    </xf>
    <xf numFmtId="173" fontId="3" fillId="2" borderId="0" xfId="3" applyNumberFormat="1" applyFont="1" applyFill="1" applyAlignment="1">
      <alignment horizontal="right"/>
    </xf>
    <xf numFmtId="181" fontId="59" fillId="0" borderId="0" xfId="0" applyNumberFormat="1" applyFont="1" applyBorder="1"/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9" fillId="41" borderId="0" xfId="0" applyFont="1" applyFill="1" applyAlignment="1">
      <alignment horizontal="center" vertical="center"/>
    </xf>
    <xf numFmtId="0" fontId="115" fillId="0" borderId="74" xfId="0" applyFont="1" applyBorder="1" applyAlignment="1">
      <alignment horizontal="center" vertical="center"/>
    </xf>
    <xf numFmtId="3" fontId="116" fillId="0" borderId="74" xfId="0" applyNumberFormat="1" applyFont="1" applyBorder="1" applyAlignment="1">
      <alignment vertical="center" wrapText="1"/>
    </xf>
    <xf numFmtId="3" fontId="116" fillId="0" borderId="75" xfId="0" applyNumberFormat="1" applyFont="1" applyBorder="1" applyAlignment="1">
      <alignment vertical="center" wrapText="1"/>
    </xf>
    <xf numFmtId="0" fontId="115" fillId="0" borderId="76" xfId="0" applyFont="1" applyBorder="1" applyAlignment="1">
      <alignment horizontal="center" vertical="center"/>
    </xf>
    <xf numFmtId="0" fontId="0" fillId="0" borderId="56" xfId="0" applyFont="1" applyBorder="1"/>
    <xf numFmtId="165" fontId="0" fillId="0" borderId="56" xfId="0" applyNumberFormat="1" applyFont="1" applyBorder="1"/>
    <xf numFmtId="10" fontId="4" fillId="0" borderId="36" xfId="3" applyNumberFormat="1" applyFont="1" applyBorder="1" applyAlignment="1">
      <alignment horizontal="right"/>
    </xf>
    <xf numFmtId="0" fontId="0" fillId="0" borderId="55" xfId="0" applyFont="1" applyBorder="1"/>
    <xf numFmtId="165" fontId="0" fillId="0" borderId="55" xfId="0" applyNumberFormat="1" applyFont="1" applyBorder="1"/>
    <xf numFmtId="0" fontId="0" fillId="0" borderId="77" xfId="0" applyFont="1" applyBorder="1"/>
    <xf numFmtId="3" fontId="0" fillId="0" borderId="0" xfId="0" applyNumberFormat="1" applyFont="1"/>
    <xf numFmtId="0" fontId="1" fillId="44" borderId="77" xfId="0" applyFont="1" applyFill="1" applyBorder="1" applyAlignment="1">
      <alignment horizontal="center"/>
    </xf>
    <xf numFmtId="3" fontId="117" fillId="44" borderId="77" xfId="0" applyNumberFormat="1" applyFont="1" applyFill="1" applyBorder="1" applyAlignment="1">
      <alignment vertical="center" wrapText="1"/>
    </xf>
    <xf numFmtId="0" fontId="16" fillId="0" borderId="78" xfId="0" applyFont="1" applyBorder="1" applyAlignment="1">
      <alignment horizontal="center" vertical="center"/>
    </xf>
    <xf numFmtId="3" fontId="117" fillId="0" borderId="76" xfId="0" applyNumberFormat="1" applyFont="1" applyBorder="1" applyAlignment="1">
      <alignment vertical="center" wrapText="1"/>
    </xf>
    <xf numFmtId="3" fontId="117" fillId="0" borderId="79" xfId="0" applyNumberFormat="1" applyFont="1" applyBorder="1" applyAlignment="1">
      <alignment vertical="center" wrapText="1"/>
    </xf>
    <xf numFmtId="0" fontId="0" fillId="0" borderId="0" xfId="0" applyFont="1" applyBorder="1"/>
    <xf numFmtId="3" fontId="117" fillId="0" borderId="0" xfId="0" applyNumberFormat="1" applyFont="1" applyBorder="1" applyAlignment="1">
      <alignment vertical="center" wrapText="1"/>
    </xf>
    <xf numFmtId="0" fontId="16" fillId="0" borderId="74" xfId="0" applyFont="1" applyFill="1" applyBorder="1" applyAlignment="1">
      <alignment horizontal="center" vertical="center"/>
    </xf>
    <xf numFmtId="181" fontId="0" fillId="0" borderId="57" xfId="0" applyNumberFormat="1" applyFont="1" applyBorder="1"/>
    <xf numFmtId="0" fontId="45" fillId="0" borderId="76" xfId="0" applyFont="1" applyFill="1" applyBorder="1" applyAlignment="1">
      <alignment horizontal="center" vertical="center"/>
    </xf>
    <xf numFmtId="10" fontId="118" fillId="0" borderId="76" xfId="0" applyNumberFormat="1" applyFont="1" applyFill="1" applyBorder="1" applyAlignment="1">
      <alignment horizontal="right" vertical="center" wrapText="1"/>
    </xf>
    <xf numFmtId="10" fontId="118" fillId="0" borderId="80" xfId="0" applyNumberFormat="1" applyFont="1" applyFill="1" applyBorder="1" applyAlignment="1">
      <alignment horizontal="right" vertical="center" wrapText="1"/>
    </xf>
    <xf numFmtId="180" fontId="63" fillId="0" borderId="36" xfId="2" applyNumberFormat="1" applyFont="1" applyBorder="1" applyAlignment="1">
      <alignment vertical="center"/>
    </xf>
    <xf numFmtId="180" fontId="9" fillId="0" borderId="30" xfId="2" applyNumberFormat="1" applyFont="1" applyBorder="1"/>
    <xf numFmtId="10" fontId="83" fillId="0" borderId="36" xfId="74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10" fontId="82" fillId="0" borderId="36" xfId="74" applyNumberFormat="1" applyFont="1" applyFill="1" applyBorder="1" applyAlignment="1">
      <alignment horizontal="right" vertical="center"/>
    </xf>
    <xf numFmtId="0" fontId="109" fillId="0" borderId="0" xfId="0" applyFont="1"/>
    <xf numFmtId="3" fontId="1" fillId="40" borderId="36" xfId="0" applyNumberFormat="1" applyFont="1" applyFill="1" applyBorder="1" applyAlignment="1">
      <alignment horizontal="center" vertical="center"/>
    </xf>
    <xf numFmtId="0" fontId="2" fillId="2" borderId="0" xfId="1" applyFont="1" applyBorder="1" applyAlignment="1">
      <alignment horizontal="center"/>
    </xf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0" fontId="2" fillId="34" borderId="1" xfId="1" applyFont="1" applyFill="1" applyBorder="1" applyAlignment="1">
      <alignment horizontal="center"/>
    </xf>
    <xf numFmtId="3" fontId="2" fillId="34" borderId="1" xfId="1" applyNumberFormat="1" applyFont="1" applyFill="1" applyBorder="1" applyAlignment="1">
      <alignment horizontal="center"/>
    </xf>
    <xf numFmtId="3" fontId="45" fillId="2" borderId="9" xfId="1" applyNumberFormat="1" applyFont="1" applyFill="1" applyBorder="1" applyAlignment="1">
      <alignment horizontal="center"/>
    </xf>
    <xf numFmtId="0" fontId="9" fillId="2" borderId="0" xfId="0" applyFont="1" applyFill="1" applyBorder="1"/>
    <xf numFmtId="175" fontId="16" fillId="2" borderId="9" xfId="3" applyNumberFormat="1" applyFont="1" applyFill="1" applyBorder="1" applyAlignment="1">
      <alignment horizontal="center"/>
    </xf>
    <xf numFmtId="0" fontId="0" fillId="2" borderId="0" xfId="0" applyFill="1" applyBorder="1"/>
    <xf numFmtId="4" fontId="110" fillId="49" borderId="0" xfId="0" applyNumberFormat="1" applyFont="1" applyFill="1" applyBorder="1" applyAlignment="1">
      <alignment horizontal="center" vertical="center"/>
    </xf>
    <xf numFmtId="15" fontId="0" fillId="2" borderId="0" xfId="0" applyNumberFormat="1" applyFill="1" applyBorder="1"/>
    <xf numFmtId="4" fontId="0" fillId="2" borderId="0" xfId="0" applyNumberFormat="1" applyFill="1" applyBorder="1"/>
    <xf numFmtId="182" fontId="0" fillId="2" borderId="0" xfId="3" applyNumberFormat="1" applyFont="1" applyFill="1"/>
    <xf numFmtId="0" fontId="63" fillId="39" borderId="59" xfId="0" applyFont="1" applyFill="1" applyBorder="1" applyAlignment="1">
      <alignment horizontal="center" vertical="center"/>
    </xf>
    <xf numFmtId="0" fontId="63" fillId="39" borderId="63" xfId="0" applyFont="1" applyFill="1" applyBorder="1" applyAlignment="1">
      <alignment horizontal="center" vertical="center"/>
    </xf>
    <xf numFmtId="0" fontId="103" fillId="0" borderId="81" xfId="0" applyFont="1" applyBorder="1" applyAlignment="1">
      <alignment horizontal="center" vertical="center" wrapText="1"/>
    </xf>
    <xf numFmtId="173" fontId="3" fillId="2" borderId="0" xfId="3" applyNumberFormat="1" applyFont="1" applyFill="1" applyAlignment="1">
      <alignment horizontal="left"/>
    </xf>
    <xf numFmtId="173" fontId="3" fillId="2" borderId="0" xfId="1" applyNumberFormat="1" applyFill="1">
      <alignment horizontal="left"/>
    </xf>
    <xf numFmtId="0" fontId="65" fillId="0" borderId="56" xfId="0" applyFont="1" applyBorder="1"/>
    <xf numFmtId="0" fontId="0" fillId="0" borderId="86" xfId="0" applyBorder="1"/>
    <xf numFmtId="0" fontId="0" fillId="0" borderId="87" xfId="0" applyBorder="1"/>
    <xf numFmtId="3" fontId="65" fillId="0" borderId="56" xfId="0" applyNumberFormat="1" applyFont="1" applyBorder="1"/>
    <xf numFmtId="3" fontId="65" fillId="0" borderId="91" xfId="0" applyNumberFormat="1" applyFont="1" applyBorder="1"/>
    <xf numFmtId="3" fontId="65" fillId="0" borderId="88" xfId="0" applyNumberFormat="1" applyFont="1" applyBorder="1"/>
    <xf numFmtId="3" fontId="65" fillId="0" borderId="55" xfId="0" applyNumberFormat="1" applyFont="1" applyBorder="1"/>
    <xf numFmtId="3" fontId="65" fillId="0" borderId="0" xfId="0" applyNumberFormat="1" applyFont="1"/>
    <xf numFmtId="3" fontId="65" fillId="0" borderId="89" xfId="0" applyNumberFormat="1" applyFont="1" applyBorder="1"/>
    <xf numFmtId="3" fontId="65" fillId="0" borderId="57" xfId="0" applyNumberFormat="1" applyFont="1" applyBorder="1"/>
    <xf numFmtId="3" fontId="65" fillId="0" borderId="92" xfId="0" applyNumberFormat="1" applyFont="1" applyBorder="1"/>
    <xf numFmtId="3" fontId="65" fillId="0" borderId="90" xfId="0" applyNumberFormat="1" applyFont="1" applyBorder="1"/>
    <xf numFmtId="0" fontId="65" fillId="0" borderId="36" xfId="0" applyFont="1" applyBorder="1"/>
    <xf numFmtId="3" fontId="65" fillId="0" borderId="36" xfId="0" applyNumberFormat="1" applyFont="1" applyBorder="1"/>
    <xf numFmtId="0" fontId="80" fillId="39" borderId="34" xfId="0" applyFont="1" applyFill="1" applyBorder="1" applyAlignment="1">
      <alignment horizontal="center" vertical="center"/>
    </xf>
    <xf numFmtId="17" fontId="61" fillId="39" borderId="34" xfId="0" quotePrefix="1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/>
    </xf>
    <xf numFmtId="3" fontId="0" fillId="0" borderId="32" xfId="0" applyNumberFormat="1" applyBorder="1"/>
    <xf numFmtId="10" fontId="82" fillId="0" borderId="32" xfId="74" applyNumberFormat="1" applyFont="1" applyFill="1" applyBorder="1" applyAlignment="1">
      <alignment horizontal="right" vertical="center"/>
    </xf>
    <xf numFmtId="0" fontId="0" fillId="0" borderId="36" xfId="0" applyBorder="1"/>
    <xf numFmtId="0" fontId="63" fillId="0" borderId="36" xfId="0" applyFont="1" applyBorder="1" applyAlignment="1">
      <alignment vertical="center" wrapText="1"/>
    </xf>
    <xf numFmtId="173" fontId="74" fillId="2" borderId="0" xfId="3" applyNumberFormat="1" applyFont="1" applyFill="1" applyBorder="1" applyAlignment="1">
      <alignment horizontal="right" vertical="center"/>
    </xf>
    <xf numFmtId="3" fontId="92" fillId="0" borderId="34" xfId="0" applyNumberFormat="1" applyFont="1" applyBorder="1" applyAlignment="1">
      <alignment horizontal="center"/>
    </xf>
    <xf numFmtId="3" fontId="92" fillId="0" borderId="72" xfId="0" quotePrefix="1" applyNumberFormat="1" applyFont="1" applyBorder="1" applyAlignment="1">
      <alignment horizontal="center"/>
    </xf>
    <xf numFmtId="2" fontId="60" fillId="0" borderId="0" xfId="0" applyNumberFormat="1" applyFont="1" applyAlignment="1">
      <alignment wrapText="1"/>
    </xf>
    <xf numFmtId="1" fontId="63" fillId="0" borderId="70" xfId="0" applyNumberFormat="1" applyFont="1" applyBorder="1" applyAlignment="1">
      <alignment horizontal="center"/>
    </xf>
    <xf numFmtId="181" fontId="0" fillId="0" borderId="0" xfId="0" applyNumberFormat="1" applyFont="1" applyBorder="1"/>
    <xf numFmtId="3" fontId="45" fillId="2" borderId="4" xfId="1" applyNumberFormat="1" applyFont="1" applyFill="1" applyBorder="1" applyAlignment="1">
      <alignment horizontal="center"/>
    </xf>
    <xf numFmtId="3" fontId="45" fillId="2" borderId="41" xfId="1" applyNumberFormat="1" applyFont="1" applyFill="1" applyBorder="1" applyAlignment="1">
      <alignment horizontal="center"/>
    </xf>
    <xf numFmtId="3" fontId="45" fillId="2" borderId="5" xfId="1" applyNumberFormat="1" applyFont="1" applyFill="1" applyBorder="1" applyAlignment="1">
      <alignment horizontal="center"/>
    </xf>
    <xf numFmtId="10" fontId="2" fillId="30" borderId="0" xfId="3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18" fillId="4" borderId="0" xfId="1" applyFont="1" applyFill="1" applyAlignment="1">
      <alignment horizontal="center"/>
    </xf>
    <xf numFmtId="0" fontId="47" fillId="2" borderId="0" xfId="47" applyFont="1" applyFill="1" applyAlignment="1">
      <alignment horizontal="center" vertical="center"/>
    </xf>
    <xf numFmtId="0" fontId="5" fillId="4" borderId="0" xfId="1" applyFont="1" applyFill="1" applyAlignment="1">
      <alignment horizontal="center"/>
    </xf>
    <xf numFmtId="0" fontId="68" fillId="2" borderId="0" xfId="0" quotePrefix="1" applyFont="1" applyFill="1" applyBorder="1" applyAlignment="1">
      <alignment horizontal="center" vertical="center" wrapText="1"/>
    </xf>
    <xf numFmtId="0" fontId="68" fillId="37" borderId="58" xfId="0" quotePrefix="1" applyFont="1" applyFill="1" applyBorder="1" applyAlignment="1">
      <alignment horizontal="center" vertical="center" wrapText="1"/>
    </xf>
    <xf numFmtId="0" fontId="68" fillId="37" borderId="39" xfId="0" quotePrefix="1" applyFont="1" applyFill="1" applyBorder="1" applyAlignment="1">
      <alignment horizontal="center" vertical="center" wrapText="1"/>
    </xf>
    <xf numFmtId="0" fontId="68" fillId="37" borderId="19" xfId="0" quotePrefix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64" fillId="36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17" fontId="80" fillId="39" borderId="4" xfId="0" applyNumberFormat="1" applyFont="1" applyFill="1" applyBorder="1" applyAlignment="1">
      <alignment horizontal="center" vertical="center" wrapText="1"/>
    </xf>
    <xf numFmtId="17" fontId="80" fillId="39" borderId="41" xfId="0" applyNumberFormat="1" applyFont="1" applyFill="1" applyBorder="1" applyAlignment="1">
      <alignment horizontal="center" vertical="center" wrapText="1"/>
    </xf>
    <xf numFmtId="17" fontId="80" fillId="39" borderId="5" xfId="0" applyNumberFormat="1" applyFont="1" applyFill="1" applyBorder="1" applyAlignment="1">
      <alignment horizontal="center" vertical="center" wrapText="1"/>
    </xf>
    <xf numFmtId="0" fontId="91" fillId="35" borderId="0" xfId="0" applyFont="1" applyFill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62" fillId="36" borderId="0" xfId="0" applyFont="1" applyFill="1" applyAlignment="1">
      <alignment wrapText="1"/>
    </xf>
    <xf numFmtId="0" fontId="62" fillId="0" borderId="0" xfId="0" applyFont="1" applyAlignment="1">
      <alignment wrapText="1"/>
    </xf>
    <xf numFmtId="2" fontId="60" fillId="0" borderId="10" xfId="0" applyNumberFormat="1" applyFont="1" applyBorder="1" applyAlignment="1">
      <alignment horizontal="center" wrapText="1"/>
    </xf>
    <xf numFmtId="2" fontId="60" fillId="0" borderId="16" xfId="0" applyNumberFormat="1" applyFont="1" applyBorder="1" applyAlignment="1">
      <alignment horizontal="center" wrapText="1"/>
    </xf>
    <xf numFmtId="2" fontId="60" fillId="0" borderId="11" xfId="0" applyNumberFormat="1" applyFont="1" applyBorder="1" applyAlignment="1">
      <alignment horizontal="center" wrapText="1"/>
    </xf>
    <xf numFmtId="2" fontId="60" fillId="0" borderId="8" xfId="0" applyNumberFormat="1" applyFont="1" applyBorder="1" applyAlignment="1">
      <alignment horizontal="center" wrapText="1"/>
    </xf>
    <xf numFmtId="2" fontId="60" fillId="0" borderId="2" xfId="0" applyNumberFormat="1" applyFont="1" applyBorder="1" applyAlignment="1">
      <alignment horizontal="center" wrapText="1"/>
    </xf>
    <xf numFmtId="2" fontId="60" fillId="0" borderId="9" xfId="0" applyNumberFormat="1" applyFont="1" applyBorder="1" applyAlignment="1">
      <alignment horizontal="center" wrapText="1"/>
    </xf>
    <xf numFmtId="2" fontId="60" fillId="35" borderId="10" xfId="0" applyNumberFormat="1" applyFont="1" applyFill="1" applyBorder="1" applyAlignment="1">
      <alignment horizontal="center" wrapText="1"/>
    </xf>
    <xf numFmtId="2" fontId="60" fillId="35" borderId="16" xfId="0" applyNumberFormat="1" applyFont="1" applyFill="1" applyBorder="1" applyAlignment="1">
      <alignment horizontal="center" wrapText="1"/>
    </xf>
    <xf numFmtId="2" fontId="60" fillId="35" borderId="11" xfId="0" applyNumberFormat="1" applyFont="1" applyFill="1" applyBorder="1" applyAlignment="1">
      <alignment horizontal="center" wrapText="1"/>
    </xf>
    <xf numFmtId="2" fontId="60" fillId="35" borderId="8" xfId="0" applyNumberFormat="1" applyFont="1" applyFill="1" applyBorder="1" applyAlignment="1">
      <alignment horizontal="center" wrapText="1"/>
    </xf>
    <xf numFmtId="2" fontId="60" fillId="35" borderId="2" xfId="0" applyNumberFormat="1" applyFont="1" applyFill="1" applyBorder="1" applyAlignment="1">
      <alignment horizontal="center" wrapText="1"/>
    </xf>
    <xf numFmtId="2" fontId="60" fillId="35" borderId="9" xfId="0" applyNumberFormat="1" applyFont="1" applyFill="1" applyBorder="1" applyAlignment="1">
      <alignment horizontal="center" wrapText="1"/>
    </xf>
    <xf numFmtId="0" fontId="63" fillId="39" borderId="36" xfId="0" applyFont="1" applyFill="1" applyBorder="1" applyAlignment="1">
      <alignment horizontal="center" vertical="center"/>
    </xf>
    <xf numFmtId="0" fontId="88" fillId="35" borderId="0" xfId="0" applyFont="1" applyFill="1" applyAlignment="1">
      <alignment horizontal="center" vertical="center"/>
    </xf>
    <xf numFmtId="0" fontId="63" fillId="39" borderId="59" xfId="0" applyFont="1" applyFill="1" applyBorder="1" applyAlignment="1">
      <alignment horizontal="center" vertical="center"/>
    </xf>
    <xf numFmtId="0" fontId="63" fillId="39" borderId="63" xfId="0" applyFont="1" applyFill="1" applyBorder="1" applyAlignment="1">
      <alignment horizontal="center" vertical="center"/>
    </xf>
    <xf numFmtId="0" fontId="63" fillId="39" borderId="60" xfId="0" applyFont="1" applyFill="1" applyBorder="1" applyAlignment="1">
      <alignment horizontal="center" vertical="center"/>
    </xf>
    <xf numFmtId="0" fontId="63" fillId="39" borderId="61" xfId="0" applyFont="1" applyFill="1" applyBorder="1" applyAlignment="1">
      <alignment horizontal="center" vertical="center"/>
    </xf>
    <xf numFmtId="0" fontId="63" fillId="39" borderId="62" xfId="0" applyFont="1" applyFill="1" applyBorder="1" applyAlignment="1">
      <alignment horizontal="center" vertical="center"/>
    </xf>
    <xf numFmtId="0" fontId="88" fillId="36" borderId="0" xfId="0" applyFont="1" applyFill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93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63" fillId="39" borderId="94" xfId="0" applyFont="1" applyFill="1" applyBorder="1" applyAlignment="1">
      <alignment horizontal="center" vertical="center"/>
    </xf>
    <xf numFmtId="0" fontId="88" fillId="0" borderId="66" xfId="0" applyFont="1" applyBorder="1" applyAlignment="1">
      <alignment horizontal="center" vertical="center"/>
    </xf>
    <xf numFmtId="0" fontId="88" fillId="0" borderId="67" xfId="0" applyFont="1" applyBorder="1" applyAlignment="1">
      <alignment horizontal="center" vertical="center"/>
    </xf>
    <xf numFmtId="0" fontId="88" fillId="0" borderId="68" xfId="0" applyFont="1" applyBorder="1" applyAlignment="1">
      <alignment horizontal="center" vertical="center"/>
    </xf>
    <xf numFmtId="0" fontId="95" fillId="41" borderId="0" xfId="0" applyFont="1" applyFill="1" applyAlignment="1">
      <alignment horizontal="left" vertical="center" wrapText="1"/>
    </xf>
    <xf numFmtId="0" fontId="111" fillId="42" borderId="0" xfId="0" applyFont="1" applyFill="1" applyAlignment="1">
      <alignment horizontal="center" vertical="center" wrapText="1"/>
    </xf>
    <xf numFmtId="0" fontId="112" fillId="4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2" fillId="45" borderId="36" xfId="0" applyFont="1" applyFill="1" applyBorder="1" applyAlignment="1">
      <alignment horizontal="left" vertical="top" wrapText="1"/>
    </xf>
    <xf numFmtId="0" fontId="105" fillId="45" borderId="36" xfId="0" applyFont="1" applyFill="1" applyBorder="1" applyAlignment="1">
      <alignment horizontal="left" vertical="top" wrapText="1"/>
    </xf>
    <xf numFmtId="0" fontId="99" fillId="47" borderId="0" xfId="0" applyFont="1" applyFill="1" applyBorder="1" applyAlignment="1">
      <alignment horizontal="left" vertical="top" wrapText="1"/>
    </xf>
    <xf numFmtId="0" fontId="84" fillId="47" borderId="0" xfId="0" applyFont="1" applyFill="1" applyBorder="1" applyAlignment="1">
      <alignment horizontal="left" vertical="top" wrapText="1"/>
    </xf>
    <xf numFmtId="0" fontId="95" fillId="41" borderId="0" xfId="0" applyFont="1" applyFill="1" applyAlignment="1">
      <alignment horizontal="center" vertical="center" wrapText="1"/>
    </xf>
    <xf numFmtId="0" fontId="96" fillId="42" borderId="0" xfId="0" applyFont="1" applyFill="1" applyAlignment="1">
      <alignment horizontal="center" vertical="center" wrapText="1"/>
    </xf>
    <xf numFmtId="0" fontId="97" fillId="43" borderId="0" xfId="0" applyFont="1" applyFill="1" applyAlignment="1">
      <alignment horizontal="center" vertical="center" wrapText="1"/>
    </xf>
    <xf numFmtId="0" fontId="101" fillId="46" borderId="0" xfId="0" applyFont="1" applyFill="1" applyAlignment="1">
      <alignment horizontal="left" vertical="center" wrapText="1"/>
    </xf>
    <xf numFmtId="0" fontId="103" fillId="0" borderId="36" xfId="0" applyFont="1" applyBorder="1" applyAlignment="1">
      <alignment horizontal="center" vertical="top" wrapText="1"/>
    </xf>
    <xf numFmtId="0" fontId="103" fillId="0" borderId="0" xfId="0" applyFont="1" applyBorder="1" applyAlignment="1">
      <alignment horizontal="center" vertical="center" wrapText="1"/>
    </xf>
    <xf numFmtId="0" fontId="103" fillId="0" borderId="81" xfId="0" applyFont="1" applyBorder="1" applyAlignment="1">
      <alignment horizontal="center" vertical="center" wrapText="1"/>
    </xf>
    <xf numFmtId="0" fontId="103" fillId="0" borderId="82" xfId="0" applyFont="1" applyBorder="1" applyAlignment="1">
      <alignment horizontal="center" vertical="center" wrapText="1"/>
    </xf>
    <xf numFmtId="0" fontId="103" fillId="0" borderId="83" xfId="0" applyFont="1" applyBorder="1" applyAlignment="1">
      <alignment horizontal="center" vertical="center" wrapText="1"/>
    </xf>
    <xf numFmtId="0" fontId="103" fillId="0" borderId="84" xfId="0" applyFont="1" applyBorder="1" applyAlignment="1">
      <alignment horizontal="center" vertical="center" wrapText="1"/>
    </xf>
  </cellXfs>
  <cellStyles count="114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order" xfId="25"/>
    <cellStyle name="Buena 2" xfId="26"/>
    <cellStyle name="Cálculo 2" xfId="27"/>
    <cellStyle name="Celda de comprobación 2" xfId="28"/>
    <cellStyle name="Celda vinculada 2" xfId="29"/>
    <cellStyle name="CELESTE" xfId="30"/>
    <cellStyle name="Comma_Data Proyecto Antamina" xfId="31"/>
    <cellStyle name="CUADRO - Style1" xfId="107"/>
    <cellStyle name="CUERPO - Style2" xfId="108"/>
    <cellStyle name="Diseño" xfId="4"/>
    <cellStyle name="Diseño 12" xfId="104"/>
    <cellStyle name="Diseño 2" xfId="77"/>
    <cellStyle name="Diseño 3" xfId="76"/>
    <cellStyle name="Diseño 4" xfId="78"/>
    <cellStyle name="Diseño_053-BC" xfId="79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40"/>
    <cellStyle name="Euro 2" xfId="41"/>
    <cellStyle name="Euro 3" xfId="66"/>
    <cellStyle name="Euro 4" xfId="80"/>
    <cellStyle name="Incorrecto 2" xfId="42"/>
    <cellStyle name="Millares" xfId="2" builtinId="3"/>
    <cellStyle name="Millares 2" xfId="6"/>
    <cellStyle name="Millares 2 2" xfId="67"/>
    <cellStyle name="Millares 3" xfId="43"/>
    <cellStyle name="Millares 3 2" xfId="68"/>
    <cellStyle name="Millares 4" xfId="65"/>
    <cellStyle name="Millares 5" xfId="106"/>
    <cellStyle name="Millares 6" xfId="112"/>
    <cellStyle name="Neutral 2" xfId="44"/>
    <cellStyle name="No-definido" xfId="45"/>
    <cellStyle name="Normal" xfId="0" builtinId="0"/>
    <cellStyle name="Normal 2" xfId="46"/>
    <cellStyle name="Normal 2 2" xfId="47"/>
    <cellStyle name="Normal 2 2 2" xfId="69"/>
    <cellStyle name="Normal 2 2 3" xfId="82"/>
    <cellStyle name="Normal 2 3" xfId="83"/>
    <cellStyle name="Normal 2 4" xfId="84"/>
    <cellStyle name="Normal 2 5" xfId="81"/>
    <cellStyle name="Normal 3" xfId="48"/>
    <cellStyle name="Normal 3 2" xfId="70"/>
    <cellStyle name="Normal 3 2 2" xfId="86"/>
    <cellStyle name="Normal 3 3" xfId="87"/>
    <cellStyle name="Normal 3 4" xfId="88"/>
    <cellStyle name="Normal 3 5" xfId="85"/>
    <cellStyle name="Normal 4" xfId="49"/>
    <cellStyle name="Normal 4 2" xfId="89"/>
    <cellStyle name="Normal 5" xfId="50"/>
    <cellStyle name="Normal 5 2" xfId="91"/>
    <cellStyle name="Normal 5 3" xfId="90"/>
    <cellStyle name="Normal 6" xfId="5"/>
    <cellStyle name="Normal 6 2" xfId="92"/>
    <cellStyle name="Normal 7" xfId="51"/>
    <cellStyle name="Normal 7 2" xfId="93"/>
    <cellStyle name="Normal 8" xfId="105"/>
    <cellStyle name="Normal 9" xfId="113"/>
    <cellStyle name="NOTAS - Style3" xfId="109"/>
    <cellStyle name="Notas 2" xfId="52"/>
    <cellStyle name="Notas 2 2" xfId="95"/>
    <cellStyle name="Notas 2 3" xfId="96"/>
    <cellStyle name="Notas 2 4" xfId="97"/>
    <cellStyle name="Notas 2 5" xfId="94"/>
    <cellStyle name="Notas 2_Terminos archivo_MODELO_2013(6ene)" xfId="98"/>
    <cellStyle name="Notas 3" xfId="71"/>
    <cellStyle name="Notas 3 2" xfId="99"/>
    <cellStyle name="Notas 4" xfId="100"/>
    <cellStyle name="Notas 5" xfId="101"/>
    <cellStyle name="Notas 6" xfId="102"/>
    <cellStyle name="Notas 7" xfId="103"/>
    <cellStyle name="Porcentaje" xfId="3" builtinId="5"/>
    <cellStyle name="Porcentaje 2" xfId="53"/>
    <cellStyle name="Porcentaje 2 2" xfId="72"/>
    <cellStyle name="Porcentaje 3" xfId="54"/>
    <cellStyle name="Porcentaje 4" xfId="55"/>
    <cellStyle name="Porcentual 2" xfId="56"/>
    <cellStyle name="Porcentual 2 2" xfId="73"/>
    <cellStyle name="Porcentual 3" xfId="74"/>
    <cellStyle name="Porcentual 3 2" xfId="75"/>
    <cellStyle name="RECUAD - Style4" xfId="110"/>
    <cellStyle name="Salida 2" xfId="57"/>
    <cellStyle name="Texto de advertencia 2" xfId="58"/>
    <cellStyle name="Texto explicativo 2" xfId="59"/>
    <cellStyle name="TEXTO NORMAL" xfId="1"/>
    <cellStyle name="TITULO - Style5" xfId="111"/>
    <cellStyle name="Título 1 2" xfId="60"/>
    <cellStyle name="Título 2 2" xfId="61"/>
    <cellStyle name="Título 3 2" xfId="62"/>
    <cellStyle name="Título 4" xfId="63"/>
    <cellStyle name="Total 2" xfId="64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6DAB4"/>
      <color rgb="FF167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PARTICIPACIÓN DE LAS INVERSIONES POR RUBRO (AL MES DE JUNIO 2017)</a:t>
            </a:r>
          </a:p>
        </c:rich>
      </c:tx>
      <c:layout>
        <c:manualLayout>
          <c:xMode val="edge"/>
          <c:yMode val="edge"/>
          <c:x val="0.12251989417657454"/>
          <c:y val="3.3790934361052974E-2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790998230325555E-2"/>
          <c:y val="0.14531560477373184"/>
          <c:w val="0.87764551538916846"/>
          <c:h val="0.8319360302821159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1"/>
              <c:layout>
                <c:manualLayout>
                  <c:x val="-0.12726236711647426"/>
                  <c:y val="0.103636757500794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solidFill>
                <a:schemeClr val="lt1"/>
              </a:solidFill>
              <a:ln w="25400" cap="flat" cmpd="sng" algn="ctr">
                <a:solidFill>
                  <a:schemeClr val="accent5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'[1]Inversiones 1'!$B$7:$H$7</c:f>
              <c:strCache>
                <c:ptCount val="7"/>
                <c:pt idx="0">
                  <c:v>EQ. DE PTA DE BENEFICIO</c:v>
                </c:pt>
                <c:pt idx="1">
                  <c:v>EQUIPAMIENTO MINERO</c:v>
                </c:pt>
                <c:pt idx="2">
                  <c:v>EXPLORACIÓN</c:v>
                </c:pt>
                <c:pt idx="3">
                  <c:v>EXPLOTACIÓN</c:v>
                </c:pt>
                <c:pt idx="4">
                  <c:v>INFRAESTRUCTURA</c:v>
                </c:pt>
                <c:pt idx="5">
                  <c:v>OTROS</c:v>
                </c:pt>
                <c:pt idx="6">
                  <c:v>PREPARACIÓN</c:v>
                </c:pt>
              </c:strCache>
            </c:strRef>
          </c:cat>
          <c:val>
            <c:numRef>
              <c:f>'[1]Inversiones 1'!$B$27:$H$27</c:f>
              <c:numCache>
                <c:formatCode>General</c:formatCode>
                <c:ptCount val="7"/>
                <c:pt idx="0">
                  <c:v>134534976.90000001</c:v>
                </c:pt>
                <c:pt idx="1">
                  <c:v>192060145.19</c:v>
                </c:pt>
                <c:pt idx="2">
                  <c:v>197770622.35000002</c:v>
                </c:pt>
                <c:pt idx="3">
                  <c:v>472696448.75000012</c:v>
                </c:pt>
                <c:pt idx="4">
                  <c:v>489855090.17000002</c:v>
                </c:pt>
                <c:pt idx="5">
                  <c:v>242318035.53000003</c:v>
                </c:pt>
                <c:pt idx="6">
                  <c:v>229559236.81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lt1"/>
                </a:solidFill>
                <a:latin typeface="+mn-lt"/>
                <a:ea typeface="+mn-ea"/>
                <a:cs typeface="+mn-cs"/>
              </a:rPr>
              <a:t>Personal Empleado en el Mes de Junio de Cada Año Respectivamente</a:t>
            </a:r>
            <a:endParaRPr lang="es-PE"/>
          </a:p>
        </c:rich>
      </c:tx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'[4]2017 JUNIO-Per.RegiónYAnual '!$B$47</c:f>
              <c:strCache>
                <c:ptCount val="1"/>
                <c:pt idx="0">
                  <c:v>Nro. de Trabajadores</c:v>
                </c:pt>
              </c:strCache>
            </c:strRef>
          </c:tx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 JUNIO-Per.RegiónYAnual '!$C$46:$N$46</c:f>
              <c:strCache>
                <c:ptCount val="12"/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(p)</c:v>
                </c:pt>
                <c:pt idx="10">
                  <c:v>2016 (p)</c:v>
                </c:pt>
                <c:pt idx="11">
                  <c:v>2017 (p)</c:v>
                </c:pt>
              </c:strCache>
            </c:strRef>
          </c:cat>
          <c:val>
            <c:numRef>
              <c:f>'[4]2017 JUNIO-Per.RegiónYAnual '!$C$47:$N$47</c:f>
              <c:numCache>
                <c:formatCode>General</c:formatCode>
                <c:ptCount val="12"/>
                <c:pt idx="1">
                  <c:v>119586</c:v>
                </c:pt>
                <c:pt idx="2">
                  <c:v>139692</c:v>
                </c:pt>
                <c:pt idx="3">
                  <c:v>123581</c:v>
                </c:pt>
                <c:pt idx="4">
                  <c:v>142835</c:v>
                </c:pt>
                <c:pt idx="5">
                  <c:v>159586</c:v>
                </c:pt>
                <c:pt idx="6">
                  <c:v>204688</c:v>
                </c:pt>
                <c:pt idx="7">
                  <c:v>212338</c:v>
                </c:pt>
                <c:pt idx="8">
                  <c:v>196308</c:v>
                </c:pt>
                <c:pt idx="9">
                  <c:v>200999</c:v>
                </c:pt>
                <c:pt idx="10">
                  <c:v>171703</c:v>
                </c:pt>
                <c:pt idx="11">
                  <c:v>184594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81376"/>
        <c:axId val="135799552"/>
      </c:lineChart>
      <c:catAx>
        <c:axId val="1357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99552"/>
        <c:crosses val="autoZero"/>
        <c:auto val="1"/>
        <c:lblAlgn val="ctr"/>
        <c:lblOffset val="100"/>
        <c:noMultiLvlLbl val="0"/>
      </c:catAx>
      <c:valAx>
        <c:axId val="135799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s-PE" sz="1100"/>
                  <a:t>NRO. DE TRABAJADORES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781376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shade val="51000"/>
            <a:satMod val="130000"/>
          </a:schemeClr>
        </a:gs>
        <a:gs pos="80000">
          <a:schemeClr val="accent6">
            <a:shade val="93000"/>
            <a:satMod val="130000"/>
          </a:schemeClr>
        </a:gs>
        <a:gs pos="100000">
          <a:schemeClr val="accent6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</a:rPr>
              <a:t>INVERSIÓN MINERA AL MES DE JUNIO POR RUBRO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</a:rPr>
              <a:t>COMPARATIVO AÑOS  2015, 2016 Y 2017  </a:t>
            </a:r>
          </a:p>
        </c:rich>
      </c:tx>
      <c:overlay val="0"/>
      <c:spPr>
        <a:gradFill rotWithShape="1">
          <a:gsLst>
            <a:gs pos="0">
              <a:schemeClr val="accent6">
                <a:shade val="51000"/>
                <a:satMod val="130000"/>
              </a:schemeClr>
            </a:gs>
            <a:gs pos="80000">
              <a:schemeClr val="accent6">
                <a:shade val="93000"/>
                <a:satMod val="130000"/>
              </a:schemeClr>
            </a:gs>
            <a:gs pos="100000">
              <a:schemeClr val="accent6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6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'[1]Inversiones 1'!$AK$32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'[1]Inversiones 1'!$AJ$33:$AJ$39</c:f>
              <c:strCache>
                <c:ptCount val="7"/>
                <c:pt idx="0">
                  <c:v>EQUIPAMIENTO DE PLANTA DE BENEFICIO</c:v>
                </c:pt>
                <c:pt idx="1">
                  <c:v>EQUIPAMIENTO MINERO</c:v>
                </c:pt>
                <c:pt idx="2">
                  <c:v>EXPLORACIÓN</c:v>
                </c:pt>
                <c:pt idx="3">
                  <c:v>EXPLOTACIÓN</c:v>
                </c:pt>
                <c:pt idx="4">
                  <c:v>INFRAESTRUCTURA</c:v>
                </c:pt>
                <c:pt idx="5">
                  <c:v>OTROS</c:v>
                </c:pt>
                <c:pt idx="6">
                  <c:v>PREPARACIÓN</c:v>
                </c:pt>
              </c:strCache>
            </c:strRef>
          </c:cat>
          <c:val>
            <c:numRef>
              <c:f>'[1]Inversiones 1'!$AK$33:$AK$39</c:f>
              <c:numCache>
                <c:formatCode>General</c:formatCode>
                <c:ptCount val="7"/>
                <c:pt idx="0">
                  <c:v>206.995</c:v>
                </c:pt>
                <c:pt idx="1">
                  <c:v>291.96800000000002</c:v>
                </c:pt>
                <c:pt idx="2">
                  <c:v>233.95500000000001</c:v>
                </c:pt>
                <c:pt idx="3">
                  <c:v>378.95699999999999</c:v>
                </c:pt>
                <c:pt idx="4">
                  <c:v>497.70057000000003</c:v>
                </c:pt>
                <c:pt idx="5">
                  <c:v>1818.7370000000001</c:v>
                </c:pt>
                <c:pt idx="6">
                  <c:v>170.75200000000001</c:v>
                </c:pt>
              </c:numCache>
            </c:numRef>
          </c:val>
        </c:ser>
        <c:ser>
          <c:idx val="1"/>
          <c:order val="1"/>
          <c:tx>
            <c:strRef>
              <c:f>'[1]Inversiones 1'!$AL$32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'[1]Inversiones 1'!$AJ$33:$AJ$39</c:f>
              <c:strCache>
                <c:ptCount val="7"/>
                <c:pt idx="0">
                  <c:v>EQUIPAMIENTO DE PLANTA DE BENEFICIO</c:v>
                </c:pt>
                <c:pt idx="1">
                  <c:v>EQUIPAMIENTO MINERO</c:v>
                </c:pt>
                <c:pt idx="2">
                  <c:v>EXPLORACIÓN</c:v>
                </c:pt>
                <c:pt idx="3">
                  <c:v>EXPLOTACIÓN</c:v>
                </c:pt>
                <c:pt idx="4">
                  <c:v>INFRAESTRUCTURA</c:v>
                </c:pt>
                <c:pt idx="5">
                  <c:v>OTROS</c:v>
                </c:pt>
                <c:pt idx="6">
                  <c:v>PREPARACIÓN</c:v>
                </c:pt>
              </c:strCache>
            </c:strRef>
          </c:cat>
          <c:val>
            <c:numRef>
              <c:f>'[1]Inversiones 1'!$AL$33:$AL$39</c:f>
              <c:numCache>
                <c:formatCode>General</c:formatCode>
                <c:ptCount val="7"/>
                <c:pt idx="0">
                  <c:v>120.525989</c:v>
                </c:pt>
                <c:pt idx="1">
                  <c:v>173.16488100000001</c:v>
                </c:pt>
                <c:pt idx="2">
                  <c:v>154.85119900000001</c:v>
                </c:pt>
                <c:pt idx="3">
                  <c:v>408.32534800000002</c:v>
                </c:pt>
                <c:pt idx="4">
                  <c:v>409.370386</c:v>
                </c:pt>
                <c:pt idx="5">
                  <c:v>573.52344500000004</c:v>
                </c:pt>
                <c:pt idx="6">
                  <c:v>173.72013699999999</c:v>
                </c:pt>
              </c:numCache>
            </c:numRef>
          </c:val>
        </c:ser>
        <c:ser>
          <c:idx val="2"/>
          <c:order val="2"/>
          <c:tx>
            <c:strRef>
              <c:f>'[1]Inversiones 1'!$AM$32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'[1]Inversiones 1'!$AJ$33:$AJ$39</c:f>
              <c:strCache>
                <c:ptCount val="7"/>
                <c:pt idx="0">
                  <c:v>EQUIPAMIENTO DE PLANTA DE BENEFICIO</c:v>
                </c:pt>
                <c:pt idx="1">
                  <c:v>EQUIPAMIENTO MINERO</c:v>
                </c:pt>
                <c:pt idx="2">
                  <c:v>EXPLORACIÓN</c:v>
                </c:pt>
                <c:pt idx="3">
                  <c:v>EXPLOTACIÓN</c:v>
                </c:pt>
                <c:pt idx="4">
                  <c:v>INFRAESTRUCTURA</c:v>
                </c:pt>
                <c:pt idx="5">
                  <c:v>OTROS</c:v>
                </c:pt>
                <c:pt idx="6">
                  <c:v>PREPARACIÓN</c:v>
                </c:pt>
              </c:strCache>
            </c:strRef>
          </c:cat>
          <c:val>
            <c:numRef>
              <c:f>'[1]Inversiones 1'!$AM$33:$AM$39</c:f>
              <c:numCache>
                <c:formatCode>General</c:formatCode>
                <c:ptCount val="7"/>
                <c:pt idx="0">
                  <c:v>134.534977</c:v>
                </c:pt>
                <c:pt idx="1">
                  <c:v>192.06014500000001</c:v>
                </c:pt>
                <c:pt idx="2">
                  <c:v>197.770622</c:v>
                </c:pt>
                <c:pt idx="3">
                  <c:v>472.69644899999997</c:v>
                </c:pt>
                <c:pt idx="4">
                  <c:v>489.85509000000002</c:v>
                </c:pt>
                <c:pt idx="5">
                  <c:v>242.31803600000001</c:v>
                </c:pt>
                <c:pt idx="6">
                  <c:v>229.559237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572480"/>
        <c:axId val="133574016"/>
        <c:axId val="0"/>
      </c:bar3DChart>
      <c:catAx>
        <c:axId val="1335724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3574016"/>
        <c:crosses val="autoZero"/>
        <c:auto val="1"/>
        <c:lblAlgn val="ctr"/>
        <c:lblOffset val="100"/>
        <c:noMultiLvlLbl val="0"/>
      </c:catAx>
      <c:valAx>
        <c:axId val="13357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3572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'[3]INVERSIONES 4'!$C$43:$M$43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2014(p)</c:v>
                </c:pt>
                <c:pt idx="8">
                  <c:v>2015(p)</c:v>
                </c:pt>
                <c:pt idx="9">
                  <c:v>2016(p)</c:v>
                </c:pt>
                <c:pt idx="10">
                  <c:v>2017(p)</c:v>
                </c:pt>
              </c:strCache>
            </c:strRef>
          </c:cat>
          <c:val>
            <c:numRef>
              <c:f>'[3]INVERSIONES 4'!$C$44:$M$44</c:f>
              <c:numCache>
                <c:formatCode>General</c:formatCode>
                <c:ptCount val="11"/>
                <c:pt idx="0">
                  <c:v>390</c:v>
                </c:pt>
                <c:pt idx="1">
                  <c:v>516</c:v>
                </c:pt>
                <c:pt idx="2">
                  <c:v>574</c:v>
                </c:pt>
                <c:pt idx="3">
                  <c:v>1048</c:v>
                </c:pt>
                <c:pt idx="4">
                  <c:v>1580</c:v>
                </c:pt>
                <c:pt idx="5">
                  <c:v>2195</c:v>
                </c:pt>
                <c:pt idx="6">
                  <c:v>2734</c:v>
                </c:pt>
                <c:pt idx="7">
                  <c:v>2817</c:v>
                </c:pt>
                <c:pt idx="8">
                  <c:v>2433</c:v>
                </c:pt>
                <c:pt idx="9">
                  <c:v>1331.672</c:v>
                </c:pt>
                <c:pt idx="10">
                  <c:v>1179.8230000000001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052480"/>
        <c:axId val="130054016"/>
        <c:axId val="0"/>
      </c:bar3DChart>
      <c:catAx>
        <c:axId val="1300524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crossAx val="130054016"/>
        <c:crosses val="autoZero"/>
        <c:auto val="1"/>
        <c:lblAlgn val="ctr"/>
        <c:lblOffset val="100"/>
        <c:noMultiLvlLbl val="0"/>
      </c:catAx>
      <c:valAx>
        <c:axId val="130054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MILLONES DE US$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005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INVERSION REPORTADA AL MES DE JUNIO 2017 SEGUN REGION </a:t>
            </a:r>
          </a:p>
        </c:rich>
      </c:tx>
      <c:overlay val="0"/>
      <c:spPr>
        <a:gradFill rotWithShape="1">
          <a:gsLst>
            <a:gs pos="0">
              <a:schemeClr val="accent2">
                <a:shade val="51000"/>
                <a:satMod val="130000"/>
              </a:schemeClr>
            </a:gs>
            <a:gs pos="80000">
              <a:schemeClr val="accent2">
                <a:shade val="93000"/>
                <a:satMod val="130000"/>
              </a:schemeClr>
            </a:gs>
            <a:gs pos="100000">
              <a:schemeClr val="accent2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'[1]Inversiones 4'!$B$11:$B$34</c:f>
              <c:strCache>
                <c:ptCount val="24"/>
                <c:pt idx="0">
                  <c:v>CUSCO</c:v>
                </c:pt>
                <c:pt idx="1">
                  <c:v>AREQUIPA</c:v>
                </c:pt>
                <c:pt idx="2">
                  <c:v>LA LIBERTAD</c:v>
                </c:pt>
                <c:pt idx="3">
                  <c:v>TACNA</c:v>
                </c:pt>
                <c:pt idx="4">
                  <c:v>JUNIN</c:v>
                </c:pt>
                <c:pt idx="5">
                  <c:v>MOQUEGUA</c:v>
                </c:pt>
                <c:pt idx="6">
                  <c:v>CAJAMARCA</c:v>
                </c:pt>
                <c:pt idx="7">
                  <c:v>ANCASH</c:v>
                </c:pt>
                <c:pt idx="8">
                  <c:v>LIMA</c:v>
                </c:pt>
                <c:pt idx="9">
                  <c:v>ICA</c:v>
                </c:pt>
                <c:pt idx="10">
                  <c:v>PASCO</c:v>
                </c:pt>
                <c:pt idx="11">
                  <c:v>APURIMAC</c:v>
                </c:pt>
                <c:pt idx="12">
                  <c:v>PUNO</c:v>
                </c:pt>
                <c:pt idx="13">
                  <c:v>AYACUCHO</c:v>
                </c:pt>
                <c:pt idx="14">
                  <c:v>HUANCAVELICA</c:v>
                </c:pt>
                <c:pt idx="15">
                  <c:v>HUANUCO</c:v>
                </c:pt>
                <c:pt idx="16">
                  <c:v>PIURA</c:v>
                </c:pt>
                <c:pt idx="17">
                  <c:v>MADRE DE DIOS</c:v>
                </c:pt>
                <c:pt idx="18">
                  <c:v>LAMBAYEQUE</c:v>
                </c:pt>
                <c:pt idx="19">
                  <c:v>AMAZONAS</c:v>
                </c:pt>
                <c:pt idx="20">
                  <c:v>CALLAO</c:v>
                </c:pt>
                <c:pt idx="21">
                  <c:v>LORETO</c:v>
                </c:pt>
                <c:pt idx="22">
                  <c:v>SAN MARTIN</c:v>
                </c:pt>
                <c:pt idx="23">
                  <c:v>TUMBES</c:v>
                </c:pt>
              </c:strCache>
            </c:strRef>
          </c:cat>
          <c:val>
            <c:numRef>
              <c:f>'[1]Inversiones 4'!$D$11:$D$34</c:f>
              <c:numCache>
                <c:formatCode>General</c:formatCode>
                <c:ptCount val="24"/>
                <c:pt idx="0">
                  <c:v>350941.55247000005</c:v>
                </c:pt>
                <c:pt idx="1">
                  <c:v>278963.56273000001</c:v>
                </c:pt>
                <c:pt idx="2">
                  <c:v>273286.52688999998</c:v>
                </c:pt>
                <c:pt idx="3">
                  <c:v>182284.63431999998</c:v>
                </c:pt>
                <c:pt idx="4">
                  <c:v>120385.78610999999</c:v>
                </c:pt>
                <c:pt idx="5">
                  <c:v>115093.75410999998</c:v>
                </c:pt>
                <c:pt idx="6">
                  <c:v>106149.70273</c:v>
                </c:pt>
                <c:pt idx="7">
                  <c:v>105265.48267999999</c:v>
                </c:pt>
                <c:pt idx="8">
                  <c:v>90137.772689999998</c:v>
                </c:pt>
                <c:pt idx="9">
                  <c:v>72425.604250000004</c:v>
                </c:pt>
                <c:pt idx="10">
                  <c:v>68650.645899999989</c:v>
                </c:pt>
                <c:pt idx="11">
                  <c:v>67096.685569999987</c:v>
                </c:pt>
                <c:pt idx="12">
                  <c:v>45406.273630000011</c:v>
                </c:pt>
                <c:pt idx="13">
                  <c:v>33577.135459999998</c:v>
                </c:pt>
                <c:pt idx="14">
                  <c:v>20074.223200000004</c:v>
                </c:pt>
                <c:pt idx="15">
                  <c:v>15821.71012</c:v>
                </c:pt>
                <c:pt idx="16">
                  <c:v>7718.6480599999995</c:v>
                </c:pt>
                <c:pt idx="17">
                  <c:v>3944.5390000000002</c:v>
                </c:pt>
                <c:pt idx="18">
                  <c:v>1004.30074</c:v>
                </c:pt>
                <c:pt idx="19">
                  <c:v>214.47200000000001</c:v>
                </c:pt>
                <c:pt idx="20">
                  <c:v>174</c:v>
                </c:pt>
                <c:pt idx="21">
                  <c:v>132.88</c:v>
                </c:pt>
                <c:pt idx="22">
                  <c:v>28.663040000000002</c:v>
                </c:pt>
                <c:pt idx="2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066688"/>
        <c:axId val="133890048"/>
        <c:axId val="0"/>
      </c:bar3DChart>
      <c:catAx>
        <c:axId val="13006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3890048"/>
        <c:crosses val="autoZero"/>
        <c:auto val="1"/>
        <c:lblAlgn val="ctr"/>
        <c:lblOffset val="100"/>
        <c:noMultiLvlLbl val="0"/>
      </c:catAx>
      <c:valAx>
        <c:axId val="133890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MILES DE US$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006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floor>
    <c:sideWall>
      <c:thickness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sideWall>
    <c:backWall>
      <c:thickness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'[1]Inversiones 4'!$B$44</c:f>
              <c:strCache>
                <c:ptCount val="1"/>
                <c:pt idx="0">
                  <c:v> US $</c:v>
                </c:pt>
              </c:strCache>
            </c:strRef>
          </c:tx>
          <c:invertIfNegative val="0"/>
          <c:dLbls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'[1]Inversiones 4'!$C$43:$M$43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2014(p)</c:v>
                </c:pt>
                <c:pt idx="8">
                  <c:v>2015(p)</c:v>
                </c:pt>
                <c:pt idx="9">
                  <c:v>2016(p)</c:v>
                </c:pt>
                <c:pt idx="10">
                  <c:v>2017(p)</c:v>
                </c:pt>
              </c:strCache>
            </c:strRef>
          </c:cat>
          <c:val>
            <c:numRef>
              <c:f>'[1]Inversiones 4'!$C$44:$M$44</c:f>
              <c:numCache>
                <c:formatCode>General</c:formatCode>
                <c:ptCount val="11"/>
                <c:pt idx="0">
                  <c:v>590.82434001000024</c:v>
                </c:pt>
                <c:pt idx="1">
                  <c:v>799.01862005999999</c:v>
                </c:pt>
                <c:pt idx="2">
                  <c:v>1165.8822850399999</c:v>
                </c:pt>
                <c:pt idx="3">
                  <c:v>1734.3468246299997</c:v>
                </c:pt>
                <c:pt idx="4">
                  <c:v>2942.2537840299997</c:v>
                </c:pt>
                <c:pt idx="5">
                  <c:v>3630.3861142600003</c:v>
                </c:pt>
                <c:pt idx="6">
                  <c:v>4463.8573721600005</c:v>
                </c:pt>
                <c:pt idx="7">
                  <c:v>4351.6580840199995</c:v>
                </c:pt>
                <c:pt idx="8">
                  <c:v>3599.0653685000007</c:v>
                </c:pt>
                <c:pt idx="9">
                  <c:v>2013.4813850200001</c:v>
                </c:pt>
                <c:pt idx="10">
                  <c:v>1958.7945557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923200"/>
        <c:axId val="133924736"/>
        <c:axId val="0"/>
      </c:bar3DChart>
      <c:catAx>
        <c:axId val="13392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3924736"/>
        <c:crosses val="autoZero"/>
        <c:auto val="1"/>
        <c:lblAlgn val="ctr"/>
        <c:lblOffset val="100"/>
        <c:noMultiLvlLbl val="0"/>
      </c:catAx>
      <c:valAx>
        <c:axId val="133924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MILLONES DE US$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392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'[1]Inversiones 4'!$B$44</c:f>
              <c:strCache>
                <c:ptCount val="1"/>
                <c:pt idx="0">
                  <c:v> US $</c:v>
                </c:pt>
              </c:strCache>
            </c:strRef>
          </c:tx>
          <c:dLbls>
            <c:spPr>
              <a:solidFill>
                <a:schemeClr val="lt1"/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'[1]Inversiones 4'!$C$43:$M$43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2014(p)</c:v>
                </c:pt>
                <c:pt idx="8">
                  <c:v>2015(p)</c:v>
                </c:pt>
                <c:pt idx="9">
                  <c:v>2016(p)</c:v>
                </c:pt>
                <c:pt idx="10">
                  <c:v>2017(p)</c:v>
                </c:pt>
              </c:strCache>
            </c:strRef>
          </c:cat>
          <c:val>
            <c:numRef>
              <c:f>'[1]Inversiones 4'!$C$44:$M$44</c:f>
              <c:numCache>
                <c:formatCode>General</c:formatCode>
                <c:ptCount val="11"/>
                <c:pt idx="0">
                  <c:v>590.82434001000024</c:v>
                </c:pt>
                <c:pt idx="1">
                  <c:v>799.01862005999999</c:v>
                </c:pt>
                <c:pt idx="2">
                  <c:v>1165.8822850399999</c:v>
                </c:pt>
                <c:pt idx="3">
                  <c:v>1734.3468246299997</c:v>
                </c:pt>
                <c:pt idx="4">
                  <c:v>2942.2537840299997</c:v>
                </c:pt>
                <c:pt idx="5">
                  <c:v>3630.3861142600003</c:v>
                </c:pt>
                <c:pt idx="6">
                  <c:v>4463.8573721600005</c:v>
                </c:pt>
                <c:pt idx="7">
                  <c:v>4351.6580840199995</c:v>
                </c:pt>
                <c:pt idx="8">
                  <c:v>3599.0653685000007</c:v>
                </c:pt>
                <c:pt idx="9">
                  <c:v>2013.4813850200001</c:v>
                </c:pt>
                <c:pt idx="10">
                  <c:v>1958.7945557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60384"/>
        <c:axId val="134161920"/>
      </c:lineChart>
      <c:catAx>
        <c:axId val="1341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4161920"/>
        <c:crosses val="autoZero"/>
        <c:auto val="1"/>
        <c:lblAlgn val="ctr"/>
        <c:lblOffset val="100"/>
        <c:noMultiLvlLbl val="0"/>
      </c:catAx>
      <c:valAx>
        <c:axId val="13416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4160384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PE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COMPARATIVO ANUAL EN EL MES DE JUNIO</a:t>
            </a:r>
            <a:endParaRPr lang="es-PE"/>
          </a:p>
        </c:rich>
      </c:tx>
      <c:overlay val="0"/>
      <c:spPr>
        <a:gradFill rotWithShape="1">
          <a:gsLst>
            <a:gs pos="0">
              <a:schemeClr val="dk1">
                <a:shade val="51000"/>
                <a:satMod val="130000"/>
              </a:schemeClr>
            </a:gs>
            <a:gs pos="80000">
              <a:schemeClr val="dk1">
                <a:shade val="93000"/>
                <a:satMod val="130000"/>
              </a:schemeClr>
            </a:gs>
            <a:gs pos="100000">
              <a:schemeClr val="dk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'[4]2017_JUNIO _EmpleoEnMinería'!$P$46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'[4]2017_JUNIO _EmpleoEnMinería'!$Q$43:$AB$43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(p)</c:v>
                </c:pt>
                <c:pt idx="10">
                  <c:v>2016 (p)</c:v>
                </c:pt>
                <c:pt idx="11">
                  <c:v>2017 (p)</c:v>
                </c:pt>
              </c:strCache>
            </c:strRef>
          </c:cat>
          <c:val>
            <c:numRef>
              <c:f>'[4]2017_JUNIO _EmpleoEnMinería'!$Q$46:$AB$46</c:f>
              <c:numCache>
                <c:formatCode>General</c:formatCode>
                <c:ptCount val="12"/>
                <c:pt idx="0">
                  <c:v>106836</c:v>
                </c:pt>
                <c:pt idx="1">
                  <c:v>119586</c:v>
                </c:pt>
                <c:pt idx="2">
                  <c:v>139692</c:v>
                </c:pt>
                <c:pt idx="3">
                  <c:v>123581</c:v>
                </c:pt>
                <c:pt idx="4">
                  <c:v>142835</c:v>
                </c:pt>
                <c:pt idx="5">
                  <c:v>159586</c:v>
                </c:pt>
                <c:pt idx="6">
                  <c:v>204688</c:v>
                </c:pt>
                <c:pt idx="7">
                  <c:v>212338</c:v>
                </c:pt>
                <c:pt idx="8">
                  <c:v>196308</c:v>
                </c:pt>
                <c:pt idx="9">
                  <c:v>200999</c:v>
                </c:pt>
                <c:pt idx="10">
                  <c:v>171703</c:v>
                </c:pt>
                <c:pt idx="11">
                  <c:v>184594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375680"/>
        <c:axId val="130617344"/>
        <c:axId val="0"/>
      </c:bar3DChart>
      <c:catAx>
        <c:axId val="1343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617344"/>
        <c:crosses val="autoZero"/>
        <c:auto val="1"/>
        <c:lblAlgn val="ctr"/>
        <c:lblOffset val="100"/>
        <c:noMultiLvlLbl val="0"/>
      </c:catAx>
      <c:valAx>
        <c:axId val="13061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37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lt1"/>
                </a:solidFill>
                <a:latin typeface="+mn-lt"/>
                <a:ea typeface="+mn-ea"/>
                <a:cs typeface="+mn-cs"/>
              </a:rPr>
              <a:t>Distribución del Empleo Directo por Regiones Generado por la Actividad Minera </a:t>
            </a:r>
            <a:endParaRPr lang="es-PE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lt1"/>
                </a:solidFill>
                <a:latin typeface="+mn-lt"/>
                <a:ea typeface="+mn-ea"/>
                <a:cs typeface="+mn-cs"/>
              </a:rPr>
              <a:t>en el Mes de Junio de 2017</a:t>
            </a:r>
            <a:endParaRPr lang="es-PE"/>
          </a:p>
        </c:rich>
      </c:tx>
      <c:overlay val="0"/>
      <c:spPr>
        <a:gradFill rotWithShape="1">
          <a:gsLst>
            <a:gs pos="0">
              <a:schemeClr val="dk1">
                <a:shade val="51000"/>
                <a:satMod val="130000"/>
              </a:schemeClr>
            </a:gs>
            <a:gs pos="80000">
              <a:schemeClr val="dk1">
                <a:shade val="93000"/>
                <a:satMod val="130000"/>
              </a:schemeClr>
            </a:gs>
            <a:gs pos="100000">
              <a:schemeClr val="dk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 JUNIO-Per.RegiónYAnual '!$B$12:$B$34</c:f>
              <c:strCache>
                <c:ptCount val="23"/>
                <c:pt idx="0">
                  <c:v>AREQUIPA</c:v>
                </c:pt>
                <c:pt idx="1">
                  <c:v>JUNIN</c:v>
                </c:pt>
                <c:pt idx="2">
                  <c:v>LA LIBERTAD</c:v>
                </c:pt>
                <c:pt idx="3">
                  <c:v>LIMA</c:v>
                </c:pt>
                <c:pt idx="4">
                  <c:v>CAJAMARCA</c:v>
                </c:pt>
                <c:pt idx="5">
                  <c:v>PASCO</c:v>
                </c:pt>
                <c:pt idx="6">
                  <c:v>ANCASH</c:v>
                </c:pt>
                <c:pt idx="7">
                  <c:v>APURIMAC</c:v>
                </c:pt>
                <c:pt idx="8">
                  <c:v>CUSCO</c:v>
                </c:pt>
                <c:pt idx="9">
                  <c:v>TACNA</c:v>
                </c:pt>
                <c:pt idx="10">
                  <c:v>MOQUEGUA</c:v>
                </c:pt>
                <c:pt idx="11">
                  <c:v>AYACUCHO</c:v>
                </c:pt>
                <c:pt idx="12">
                  <c:v>ICA</c:v>
                </c:pt>
                <c:pt idx="13">
                  <c:v>PUNO</c:v>
                </c:pt>
                <c:pt idx="14">
                  <c:v>HUANCAVELICA</c:v>
                </c:pt>
                <c:pt idx="15">
                  <c:v>PIURA</c:v>
                </c:pt>
                <c:pt idx="16">
                  <c:v>HUANUCO</c:v>
                </c:pt>
                <c:pt idx="17">
                  <c:v>MADRE DE DIOS</c:v>
                </c:pt>
                <c:pt idx="18">
                  <c:v>LAMBAYEQUE</c:v>
                </c:pt>
                <c:pt idx="19">
                  <c:v>SAN MARTIN</c:v>
                </c:pt>
                <c:pt idx="20">
                  <c:v>CALLAO</c:v>
                </c:pt>
                <c:pt idx="21">
                  <c:v>LORETO</c:v>
                </c:pt>
                <c:pt idx="22">
                  <c:v>AMAZONAS</c:v>
                </c:pt>
              </c:strCache>
            </c:strRef>
          </c:cat>
          <c:val>
            <c:numRef>
              <c:f>'[4]2017 JUNIO-Per.RegiónYAnual '!$C$12:$C$34</c:f>
              <c:numCache>
                <c:formatCode>General</c:formatCode>
                <c:ptCount val="23"/>
                <c:pt idx="0">
                  <c:v>29731</c:v>
                </c:pt>
                <c:pt idx="1">
                  <c:v>18234</c:v>
                </c:pt>
                <c:pt idx="2">
                  <c:v>17231</c:v>
                </c:pt>
                <c:pt idx="3">
                  <c:v>14395</c:v>
                </c:pt>
                <c:pt idx="4">
                  <c:v>14143</c:v>
                </c:pt>
                <c:pt idx="5">
                  <c:v>13799</c:v>
                </c:pt>
                <c:pt idx="6">
                  <c:v>11268</c:v>
                </c:pt>
                <c:pt idx="7">
                  <c:v>11224</c:v>
                </c:pt>
                <c:pt idx="8">
                  <c:v>8617</c:v>
                </c:pt>
                <c:pt idx="9">
                  <c:v>8105</c:v>
                </c:pt>
                <c:pt idx="10">
                  <c:v>7919</c:v>
                </c:pt>
                <c:pt idx="11">
                  <c:v>7572</c:v>
                </c:pt>
                <c:pt idx="12">
                  <c:v>7483</c:v>
                </c:pt>
                <c:pt idx="13">
                  <c:v>5417</c:v>
                </c:pt>
                <c:pt idx="14">
                  <c:v>3683</c:v>
                </c:pt>
                <c:pt idx="15">
                  <c:v>2513</c:v>
                </c:pt>
                <c:pt idx="16">
                  <c:v>2298</c:v>
                </c:pt>
                <c:pt idx="17">
                  <c:v>750</c:v>
                </c:pt>
                <c:pt idx="18">
                  <c:v>94</c:v>
                </c:pt>
                <c:pt idx="19">
                  <c:v>78</c:v>
                </c:pt>
                <c:pt idx="20">
                  <c:v>19</c:v>
                </c:pt>
                <c:pt idx="21">
                  <c:v>15</c:v>
                </c:pt>
                <c:pt idx="2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662400"/>
        <c:axId val="130663936"/>
        <c:axId val="0"/>
      </c:bar3DChart>
      <c:catAx>
        <c:axId val="1306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663936"/>
        <c:crosses val="autoZero"/>
        <c:auto val="1"/>
        <c:lblAlgn val="ctr"/>
        <c:lblOffset val="100"/>
        <c:noMultiLvlLbl val="0"/>
      </c:catAx>
      <c:valAx>
        <c:axId val="13066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6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Comparativo Anual de Nro. de Trabajadores en el Mes de Junio</a:t>
            </a:r>
            <a:endParaRPr lang="es-PE"/>
          </a:p>
        </c:rich>
      </c:tx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'[4]2017 JUNIO-Per.RegiónYAnual '!$B$47</c:f>
              <c:strCache>
                <c:ptCount val="1"/>
                <c:pt idx="0">
                  <c:v>Nro. de Trabajadores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 JUNIO-Per.RegiónYAnual '!$C$46:$N$46</c:f>
              <c:strCache>
                <c:ptCount val="12"/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(p)</c:v>
                </c:pt>
                <c:pt idx="10">
                  <c:v>2016 (p)</c:v>
                </c:pt>
                <c:pt idx="11">
                  <c:v>2017 (p)</c:v>
                </c:pt>
              </c:strCache>
            </c:strRef>
          </c:cat>
          <c:val>
            <c:numRef>
              <c:f>'[4]2017 JUNIO-Per.RegiónYAnual '!$C$47:$N$47</c:f>
              <c:numCache>
                <c:formatCode>General</c:formatCode>
                <c:ptCount val="12"/>
                <c:pt idx="1">
                  <c:v>119586</c:v>
                </c:pt>
                <c:pt idx="2">
                  <c:v>139692</c:v>
                </c:pt>
                <c:pt idx="3">
                  <c:v>123581</c:v>
                </c:pt>
                <c:pt idx="4">
                  <c:v>142835</c:v>
                </c:pt>
                <c:pt idx="5">
                  <c:v>159586</c:v>
                </c:pt>
                <c:pt idx="6">
                  <c:v>204688</c:v>
                </c:pt>
                <c:pt idx="7">
                  <c:v>212338</c:v>
                </c:pt>
                <c:pt idx="8">
                  <c:v>196308</c:v>
                </c:pt>
                <c:pt idx="9">
                  <c:v>200999</c:v>
                </c:pt>
                <c:pt idx="10">
                  <c:v>171703</c:v>
                </c:pt>
                <c:pt idx="11">
                  <c:v>184594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738496"/>
        <c:axId val="135740032"/>
        <c:axId val="0"/>
      </c:bar3DChart>
      <c:catAx>
        <c:axId val="1357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40032"/>
        <c:crosses val="autoZero"/>
        <c:auto val="1"/>
        <c:lblAlgn val="ctr"/>
        <c:lblOffset val="100"/>
        <c:noMultiLvlLbl val="0"/>
      </c:catAx>
      <c:valAx>
        <c:axId val="13574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s-PE" sz="1100"/>
                  <a:t>NRO. DE TRABAJADORES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73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shade val="51000"/>
            <a:satMod val="130000"/>
          </a:schemeClr>
        </a:gs>
        <a:gs pos="80000">
          <a:schemeClr val="accent6">
            <a:shade val="93000"/>
            <a:satMod val="130000"/>
          </a:schemeClr>
        </a:gs>
        <a:gs pos="100000">
          <a:schemeClr val="accent6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85725</xdr:rowOff>
    </xdr:from>
    <xdr:to>
      <xdr:col>11</xdr:col>
      <xdr:colOff>161925</xdr:colOff>
      <xdr:row>66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73</xdr:row>
      <xdr:rowOff>123825</xdr:rowOff>
    </xdr:from>
    <xdr:to>
      <xdr:col>11</xdr:col>
      <xdr:colOff>419100</xdr:colOff>
      <xdr:row>96</xdr:row>
      <xdr:rowOff>38100</xdr:rowOff>
    </xdr:to>
    <xdr:graphicFrame macro="">
      <xdr:nvGraphicFramePr>
        <xdr:cNvPr id="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11</xdr:row>
      <xdr:rowOff>95250</xdr:rowOff>
    </xdr:from>
    <xdr:to>
      <xdr:col>20</xdr:col>
      <xdr:colOff>590550</xdr:colOff>
      <xdr:row>34</xdr:row>
      <xdr:rowOff>133350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733425</xdr:colOff>
      <xdr:row>51</xdr:row>
      <xdr:rowOff>95250</xdr:rowOff>
    </xdr:from>
    <xdr:to>
      <xdr:col>13</xdr:col>
      <xdr:colOff>47625</xdr:colOff>
      <xdr:row>69</xdr:row>
      <xdr:rowOff>0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657225</xdr:colOff>
      <xdr:row>51</xdr:row>
      <xdr:rowOff>9525</xdr:rowOff>
    </xdr:from>
    <xdr:to>
      <xdr:col>24</xdr:col>
      <xdr:colOff>457200</xdr:colOff>
      <xdr:row>68</xdr:row>
      <xdr:rowOff>190500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41</xdr:row>
      <xdr:rowOff>123825</xdr:rowOff>
    </xdr:from>
    <xdr:to>
      <xdr:col>13</xdr:col>
      <xdr:colOff>466725</xdr:colOff>
      <xdr:row>65</xdr:row>
      <xdr:rowOff>38100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9</xdr:row>
      <xdr:rowOff>600075</xdr:rowOff>
    </xdr:from>
    <xdr:to>
      <xdr:col>18</xdr:col>
      <xdr:colOff>542925</xdr:colOff>
      <xdr:row>34</xdr:row>
      <xdr:rowOff>152400</xdr:rowOff>
    </xdr:to>
    <xdr:graphicFrame macro="">
      <xdr:nvGraphicFramePr>
        <xdr:cNvPr id="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52</xdr:row>
      <xdr:rowOff>28575</xdr:rowOff>
    </xdr:from>
    <xdr:to>
      <xdr:col>12</xdr:col>
      <xdr:colOff>314325</xdr:colOff>
      <xdr:row>77</xdr:row>
      <xdr:rowOff>171450</xdr:rowOff>
    </xdr:to>
    <xdr:graphicFrame macro="">
      <xdr:nvGraphicFramePr>
        <xdr:cNvPr id="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533400</xdr:colOff>
      <xdr:row>52</xdr:row>
      <xdr:rowOff>28575</xdr:rowOff>
    </xdr:from>
    <xdr:to>
      <xdr:col>21</xdr:col>
      <xdr:colOff>276225</xdr:colOff>
      <xdr:row>77</xdr:row>
      <xdr:rowOff>133350</xdr:rowOff>
    </xdr:to>
    <xdr:graphicFrame macro="">
      <xdr:nvGraphicFramePr>
        <xdr:cNvPr id="1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anto\AppData\Local\Microsoft\Windows\INetCache\Content.Outlook\LF9JNYUF\INVER_JUNIO_2017%20al_17-07-2017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HOYOS\____________________________________historico\INVER%20MARZO\INVER_2017_marz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anto\AppData\Local\Microsoft\Windows\INetCache\Content.Outlook\LF9JNYUF\INV_ABRIL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anto\AppData\Local\Microsoft\Windows\INetCache\Content.Outlook\LF9JNYUF\EMPLEO%20JUNI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versiones 1"/>
      <sheetName val="Inversiones 2"/>
      <sheetName val="Inversiones 3"/>
      <sheetName val="Inversiones 4"/>
      <sheetName val="Inversiones 5"/>
      <sheetName val="Inversiones 6"/>
      <sheetName val="Inversiones 6a"/>
      <sheetName val="Eq.Planta Beneficio"/>
      <sheetName val="Eq.Minero"/>
      <sheetName val="Exploracion"/>
      <sheetName val="Explotación"/>
      <sheetName val="Infraestructura"/>
      <sheetName val="Otros"/>
      <sheetName val="Preparación"/>
      <sheetName val="Región"/>
    </sheetNames>
    <sheetDataSet>
      <sheetData sheetId="0"/>
      <sheetData sheetId="1">
        <row r="7">
          <cell r="B7" t="str">
            <v>EQ. DE PTA DE BENEFICIO</v>
          </cell>
          <cell r="C7" t="str">
            <v>EQUIPAMIENTO MINERO</v>
          </cell>
          <cell r="D7" t="str">
            <v>EXPLORACIÓN</v>
          </cell>
          <cell r="E7" t="str">
            <v>EXPLOTACIÓN</v>
          </cell>
          <cell r="F7" t="str">
            <v>INFRAESTRUCTURA</v>
          </cell>
          <cell r="G7" t="str">
            <v>OTROS</v>
          </cell>
          <cell r="H7" t="str">
            <v>PREPARACIÓN</v>
          </cell>
        </row>
        <row r="27">
          <cell r="B27">
            <v>134534976.90000001</v>
          </cell>
          <cell r="C27">
            <v>192060145.19</v>
          </cell>
          <cell r="D27">
            <v>197770622.35000002</v>
          </cell>
          <cell r="E27">
            <v>472696448.75000012</v>
          </cell>
          <cell r="F27">
            <v>489855090.17000002</v>
          </cell>
          <cell r="G27">
            <v>242318035.53000003</v>
          </cell>
          <cell r="H27">
            <v>229559236.81</v>
          </cell>
        </row>
        <row r="32">
          <cell r="AK32">
            <v>2015</v>
          </cell>
          <cell r="AL32">
            <v>2016</v>
          </cell>
          <cell r="AM32">
            <v>2017</v>
          </cell>
        </row>
        <row r="33">
          <cell r="AJ33" t="str">
            <v>EQUIPAMIENTO DE PLANTA DE BENEFICIO</v>
          </cell>
          <cell r="AK33">
            <v>206.995</v>
          </cell>
          <cell r="AL33">
            <v>120.525989</v>
          </cell>
          <cell r="AM33">
            <v>134.534977</v>
          </cell>
        </row>
        <row r="34">
          <cell r="AJ34" t="str">
            <v>EQUIPAMIENTO MINERO</v>
          </cell>
          <cell r="AK34">
            <v>291.96800000000002</v>
          </cell>
          <cell r="AL34">
            <v>173.16488100000001</v>
          </cell>
          <cell r="AM34">
            <v>192.06014500000001</v>
          </cell>
        </row>
        <row r="35">
          <cell r="AJ35" t="str">
            <v>EXPLORACIÓN</v>
          </cell>
          <cell r="AK35">
            <v>233.95500000000001</v>
          </cell>
          <cell r="AL35">
            <v>154.85119900000001</v>
          </cell>
          <cell r="AM35">
            <v>197.770622</v>
          </cell>
        </row>
        <row r="36">
          <cell r="AJ36" t="str">
            <v>EXPLOTACIÓN</v>
          </cell>
          <cell r="AK36">
            <v>378.95699999999999</v>
          </cell>
          <cell r="AL36">
            <v>408.32534800000002</v>
          </cell>
          <cell r="AM36">
            <v>472.69644899999997</v>
          </cell>
        </row>
        <row r="37">
          <cell r="AJ37" t="str">
            <v>INFRAESTRUCTURA</v>
          </cell>
          <cell r="AK37">
            <v>497.70057000000003</v>
          </cell>
          <cell r="AL37">
            <v>409.370386</v>
          </cell>
          <cell r="AM37">
            <v>489.85509000000002</v>
          </cell>
        </row>
        <row r="38">
          <cell r="AJ38" t="str">
            <v>OTROS</v>
          </cell>
          <cell r="AK38">
            <v>1818.7370000000001</v>
          </cell>
          <cell r="AL38">
            <v>573.52344500000004</v>
          </cell>
          <cell r="AM38">
            <v>242.31803600000001</v>
          </cell>
        </row>
        <row r="39">
          <cell r="AJ39" t="str">
            <v>PREPARACIÓN</v>
          </cell>
          <cell r="AK39">
            <v>170.75200000000001</v>
          </cell>
          <cell r="AL39">
            <v>173.72013699999999</v>
          </cell>
          <cell r="AM39">
            <v>229.559237</v>
          </cell>
        </row>
      </sheetData>
      <sheetData sheetId="2"/>
      <sheetData sheetId="3"/>
      <sheetData sheetId="4">
        <row r="11">
          <cell r="B11" t="str">
            <v>CUSCO</v>
          </cell>
          <cell r="D11">
            <v>350941.55247000005</v>
          </cell>
        </row>
        <row r="12">
          <cell r="B12" t="str">
            <v>AREQUIPA</v>
          </cell>
          <cell r="D12">
            <v>278963.56273000001</v>
          </cell>
        </row>
        <row r="13">
          <cell r="B13" t="str">
            <v>LA LIBERTAD</v>
          </cell>
          <cell r="D13">
            <v>273286.52688999998</v>
          </cell>
        </row>
        <row r="14">
          <cell r="B14" t="str">
            <v>TACNA</v>
          </cell>
          <cell r="D14">
            <v>182284.63431999998</v>
          </cell>
        </row>
        <row r="15">
          <cell r="B15" t="str">
            <v>JUNIN</v>
          </cell>
          <cell r="D15">
            <v>120385.78610999999</v>
          </cell>
        </row>
        <row r="16">
          <cell r="B16" t="str">
            <v>MOQUEGUA</v>
          </cell>
          <cell r="D16">
            <v>115093.75410999998</v>
          </cell>
        </row>
        <row r="17">
          <cell r="B17" t="str">
            <v>CAJAMARCA</v>
          </cell>
          <cell r="D17">
            <v>106149.70273</v>
          </cell>
        </row>
        <row r="18">
          <cell r="B18" t="str">
            <v>ANCASH</v>
          </cell>
          <cell r="D18">
            <v>105265.48267999999</v>
          </cell>
        </row>
        <row r="19">
          <cell r="B19" t="str">
            <v>LIMA</v>
          </cell>
          <cell r="D19">
            <v>90137.772689999998</v>
          </cell>
        </row>
        <row r="20">
          <cell r="B20" t="str">
            <v>ICA</v>
          </cell>
          <cell r="D20">
            <v>72425.604250000004</v>
          </cell>
        </row>
        <row r="21">
          <cell r="B21" t="str">
            <v>PASCO</v>
          </cell>
          <cell r="D21">
            <v>68650.645899999989</v>
          </cell>
        </row>
        <row r="22">
          <cell r="B22" t="str">
            <v>APURIMAC</v>
          </cell>
          <cell r="D22">
            <v>67096.685569999987</v>
          </cell>
        </row>
        <row r="23">
          <cell r="B23" t="str">
            <v>PUNO</v>
          </cell>
          <cell r="D23">
            <v>45406.273630000011</v>
          </cell>
        </row>
        <row r="24">
          <cell r="B24" t="str">
            <v>AYACUCHO</v>
          </cell>
          <cell r="D24">
            <v>33577.135459999998</v>
          </cell>
        </row>
        <row r="25">
          <cell r="B25" t="str">
            <v>HUANCAVELICA</v>
          </cell>
          <cell r="D25">
            <v>20074.223200000004</v>
          </cell>
        </row>
        <row r="26">
          <cell r="B26" t="str">
            <v>HUANUCO</v>
          </cell>
          <cell r="D26">
            <v>15821.71012</v>
          </cell>
        </row>
        <row r="27">
          <cell r="B27" t="str">
            <v>PIURA</v>
          </cell>
          <cell r="D27">
            <v>7718.6480599999995</v>
          </cell>
        </row>
        <row r="28">
          <cell r="B28" t="str">
            <v>MADRE DE DIOS</v>
          </cell>
          <cell r="D28">
            <v>3944.5390000000002</v>
          </cell>
        </row>
        <row r="29">
          <cell r="B29" t="str">
            <v>LAMBAYEQUE</v>
          </cell>
          <cell r="D29">
            <v>1004.30074</v>
          </cell>
        </row>
        <row r="30">
          <cell r="B30" t="str">
            <v>AMAZONAS</v>
          </cell>
          <cell r="D30">
            <v>214.47200000000001</v>
          </cell>
        </row>
        <row r="31">
          <cell r="B31" t="str">
            <v>CALLAO</v>
          </cell>
          <cell r="D31">
            <v>174</v>
          </cell>
        </row>
        <row r="32">
          <cell r="B32" t="str">
            <v>LORETO</v>
          </cell>
          <cell r="D32">
            <v>132.88</v>
          </cell>
        </row>
        <row r="33">
          <cell r="B33" t="str">
            <v>SAN MARTIN</v>
          </cell>
          <cell r="D33">
            <v>28.663040000000002</v>
          </cell>
        </row>
        <row r="34">
          <cell r="B34" t="str">
            <v>TUMBES</v>
          </cell>
          <cell r="D34">
            <v>16</v>
          </cell>
        </row>
        <row r="43">
          <cell r="C43">
            <v>2007</v>
          </cell>
          <cell r="D43">
            <v>2008</v>
          </cell>
          <cell r="E43">
            <v>2009</v>
          </cell>
          <cell r="F43">
            <v>2010</v>
          </cell>
          <cell r="G43">
            <v>2011</v>
          </cell>
          <cell r="H43">
            <v>2012</v>
          </cell>
          <cell r="I43">
            <v>2013</v>
          </cell>
          <cell r="J43" t="str">
            <v>2014(p)</v>
          </cell>
          <cell r="K43" t="str">
            <v>2015(p)</v>
          </cell>
          <cell r="L43" t="str">
            <v>2016(p)</v>
          </cell>
          <cell r="M43" t="str">
            <v>2017(p)</v>
          </cell>
        </row>
        <row r="44">
          <cell r="B44" t="str">
            <v xml:space="preserve"> US $</v>
          </cell>
          <cell r="C44">
            <v>590.82434001000024</v>
          </cell>
          <cell r="D44">
            <v>799.01862005999999</v>
          </cell>
          <cell r="E44">
            <v>1165.8822850399999</v>
          </cell>
          <cell r="F44">
            <v>1734.3468246299997</v>
          </cell>
          <cell r="G44">
            <v>2942.2537840299997</v>
          </cell>
          <cell r="H44">
            <v>3630.3861142600003</v>
          </cell>
          <cell r="I44">
            <v>4463.8573721600005</v>
          </cell>
          <cell r="J44">
            <v>4351.6580840199995</v>
          </cell>
          <cell r="K44">
            <v>3599.0653685000007</v>
          </cell>
          <cell r="L44">
            <v>2013.4813850200001</v>
          </cell>
          <cell r="M44">
            <v>1958.7945557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 1"/>
      <sheetName val="Inversiones 2"/>
      <sheetName val="Inversiones 3"/>
      <sheetName val="Inversiones 4"/>
      <sheetName val="Inversiones 5"/>
      <sheetName val="inversiones 6a"/>
      <sheetName val="Inversiones 6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 1"/>
      <sheetName val="INVERSIONES 2"/>
      <sheetName val="INVERSIONES 3"/>
      <sheetName val="INVERSIONES 4"/>
      <sheetName val="INVERSIONES 5"/>
      <sheetName val="INVERSIONES 6"/>
      <sheetName val="INVERSIONES 6A"/>
    </sheetNames>
    <sheetDataSet>
      <sheetData sheetId="0">
        <row r="38">
          <cell r="O38" t="str">
            <v>EQ. DE PTA DE BENEFICIO</v>
          </cell>
        </row>
      </sheetData>
      <sheetData sheetId="1"/>
      <sheetData sheetId="2"/>
      <sheetData sheetId="3">
        <row r="12">
          <cell r="B12" t="str">
            <v>CUSCO</v>
          </cell>
        </row>
        <row r="43">
          <cell r="C43">
            <v>2007</v>
          </cell>
          <cell r="D43">
            <v>2008</v>
          </cell>
          <cell r="E43">
            <v>2009</v>
          </cell>
          <cell r="F43">
            <v>2010</v>
          </cell>
          <cell r="G43">
            <v>2011</v>
          </cell>
          <cell r="H43">
            <v>2012</v>
          </cell>
          <cell r="I43">
            <v>2013</v>
          </cell>
          <cell r="J43" t="str">
            <v>2014(p)</v>
          </cell>
          <cell r="K43" t="str">
            <v>2015(p)</v>
          </cell>
          <cell r="L43" t="str">
            <v>2016(p)</v>
          </cell>
          <cell r="M43" t="str">
            <v>2017(p)</v>
          </cell>
        </row>
        <row r="44">
          <cell r="C44">
            <v>390</v>
          </cell>
          <cell r="D44">
            <v>516</v>
          </cell>
          <cell r="E44">
            <v>574</v>
          </cell>
          <cell r="F44">
            <v>1048</v>
          </cell>
          <cell r="G44">
            <v>1580</v>
          </cell>
          <cell r="H44">
            <v>2195</v>
          </cell>
          <cell r="I44">
            <v>2734</v>
          </cell>
          <cell r="J44">
            <v>2817</v>
          </cell>
          <cell r="K44">
            <v>2433</v>
          </cell>
          <cell r="L44">
            <v>1331.672</v>
          </cell>
          <cell r="M44">
            <v>1179.8230000000001</v>
          </cell>
        </row>
      </sheetData>
      <sheetData sheetId="4">
        <row r="9">
          <cell r="D9">
            <v>2005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2017_JUNIO _EmpleoEnMinería"/>
      <sheetName val="2017 JUNIO-Per.RegiónYAnual "/>
      <sheetName val="Cuadro 1"/>
    </sheetNames>
    <sheetDataSet>
      <sheetData sheetId="0"/>
      <sheetData sheetId="1">
        <row r="43">
          <cell r="Q43" t="str">
            <v>2006</v>
          </cell>
          <cell r="R43" t="str">
            <v>2007</v>
          </cell>
          <cell r="S43" t="str">
            <v>2008</v>
          </cell>
          <cell r="T43" t="str">
            <v>2009</v>
          </cell>
          <cell r="U43" t="str">
            <v>2010</v>
          </cell>
          <cell r="V43" t="str">
            <v>2011</v>
          </cell>
          <cell r="W43" t="str">
            <v>2012</v>
          </cell>
          <cell r="X43" t="str">
            <v>2013</v>
          </cell>
          <cell r="Y43" t="str">
            <v>2014</v>
          </cell>
          <cell r="Z43" t="str">
            <v>2015 (p)</v>
          </cell>
          <cell r="AA43" t="str">
            <v>2016 (p)</v>
          </cell>
          <cell r="AB43" t="str">
            <v>2017 (p)</v>
          </cell>
        </row>
        <row r="46">
          <cell r="P46" t="str">
            <v>TOTAL</v>
          </cell>
          <cell r="Q46">
            <v>106836</v>
          </cell>
          <cell r="R46">
            <v>119586</v>
          </cell>
          <cell r="S46">
            <v>139692</v>
          </cell>
          <cell r="T46">
            <v>123581</v>
          </cell>
          <cell r="U46">
            <v>142835</v>
          </cell>
          <cell r="V46">
            <v>159586</v>
          </cell>
          <cell r="W46">
            <v>204688</v>
          </cell>
          <cell r="X46">
            <v>212338</v>
          </cell>
          <cell r="Y46">
            <v>196308</v>
          </cell>
          <cell r="Z46">
            <v>200999</v>
          </cell>
          <cell r="AA46">
            <v>171703</v>
          </cell>
          <cell r="AB46">
            <v>184594</v>
          </cell>
        </row>
      </sheetData>
      <sheetData sheetId="2">
        <row r="12">
          <cell r="B12" t="str">
            <v>AREQUIPA</v>
          </cell>
          <cell r="C12">
            <v>29731</v>
          </cell>
        </row>
        <row r="13">
          <cell r="B13" t="str">
            <v>JUNIN</v>
          </cell>
          <cell r="C13">
            <v>18234</v>
          </cell>
        </row>
        <row r="14">
          <cell r="B14" t="str">
            <v>LA LIBERTAD</v>
          </cell>
          <cell r="C14">
            <v>17231</v>
          </cell>
        </row>
        <row r="15">
          <cell r="B15" t="str">
            <v>LIMA</v>
          </cell>
          <cell r="C15">
            <v>14395</v>
          </cell>
        </row>
        <row r="16">
          <cell r="B16" t="str">
            <v>CAJAMARCA</v>
          </cell>
          <cell r="C16">
            <v>14143</v>
          </cell>
        </row>
        <row r="17">
          <cell r="B17" t="str">
            <v>PASCO</v>
          </cell>
          <cell r="C17">
            <v>13799</v>
          </cell>
        </row>
        <row r="18">
          <cell r="B18" t="str">
            <v>ANCASH</v>
          </cell>
          <cell r="C18">
            <v>11268</v>
          </cell>
        </row>
        <row r="19">
          <cell r="B19" t="str">
            <v>APURIMAC</v>
          </cell>
          <cell r="C19">
            <v>11224</v>
          </cell>
        </row>
        <row r="20">
          <cell r="B20" t="str">
            <v>CUSCO</v>
          </cell>
          <cell r="C20">
            <v>8617</v>
          </cell>
        </row>
        <row r="21">
          <cell r="B21" t="str">
            <v>TACNA</v>
          </cell>
          <cell r="C21">
            <v>8105</v>
          </cell>
        </row>
        <row r="22">
          <cell r="B22" t="str">
            <v>MOQUEGUA</v>
          </cell>
          <cell r="C22">
            <v>7919</v>
          </cell>
        </row>
        <row r="23">
          <cell r="B23" t="str">
            <v>AYACUCHO</v>
          </cell>
          <cell r="C23">
            <v>7572</v>
          </cell>
        </row>
        <row r="24">
          <cell r="B24" t="str">
            <v>ICA</v>
          </cell>
          <cell r="C24">
            <v>7483</v>
          </cell>
        </row>
        <row r="25">
          <cell r="B25" t="str">
            <v>PUNO</v>
          </cell>
          <cell r="C25">
            <v>5417</v>
          </cell>
        </row>
        <row r="26">
          <cell r="B26" t="str">
            <v>HUANCAVELICA</v>
          </cell>
          <cell r="C26">
            <v>3683</v>
          </cell>
        </row>
        <row r="27">
          <cell r="B27" t="str">
            <v>PIURA</v>
          </cell>
          <cell r="C27">
            <v>2513</v>
          </cell>
        </row>
        <row r="28">
          <cell r="B28" t="str">
            <v>HUANUCO</v>
          </cell>
          <cell r="C28">
            <v>2298</v>
          </cell>
        </row>
        <row r="29">
          <cell r="B29" t="str">
            <v>MADRE DE DIOS</v>
          </cell>
          <cell r="C29">
            <v>750</v>
          </cell>
        </row>
        <row r="30">
          <cell r="B30" t="str">
            <v>LAMBAYEQUE</v>
          </cell>
          <cell r="C30">
            <v>94</v>
          </cell>
        </row>
        <row r="31">
          <cell r="B31" t="str">
            <v>SAN MARTIN</v>
          </cell>
          <cell r="C31">
            <v>78</v>
          </cell>
        </row>
        <row r="32">
          <cell r="B32" t="str">
            <v>CALLAO</v>
          </cell>
          <cell r="C32">
            <v>19</v>
          </cell>
        </row>
        <row r="33">
          <cell r="B33" t="str">
            <v>LORETO</v>
          </cell>
          <cell r="C33">
            <v>15</v>
          </cell>
        </row>
        <row r="34">
          <cell r="B34" t="str">
            <v>AMAZONAS</v>
          </cell>
          <cell r="C34">
            <v>6</v>
          </cell>
        </row>
        <row r="46">
          <cell r="D46">
            <v>2007</v>
          </cell>
          <cell r="E46">
            <v>2008</v>
          </cell>
          <cell r="F46">
            <v>2009</v>
          </cell>
          <cell r="G46">
            <v>2010</v>
          </cell>
          <cell r="H46">
            <v>2011</v>
          </cell>
          <cell r="I46">
            <v>2012</v>
          </cell>
          <cell r="J46">
            <v>2013</v>
          </cell>
          <cell r="K46">
            <v>2014</v>
          </cell>
          <cell r="L46" t="str">
            <v>2015 (p)</v>
          </cell>
          <cell r="M46" t="str">
            <v>2016 (p)</v>
          </cell>
          <cell r="N46" t="str">
            <v>2017 (p)</v>
          </cell>
        </row>
        <row r="47">
          <cell r="B47" t="str">
            <v>Nro. de Trabajadores</v>
          </cell>
          <cell r="D47">
            <v>119586</v>
          </cell>
          <cell r="E47">
            <v>139692</v>
          </cell>
          <cell r="F47">
            <v>123581</v>
          </cell>
          <cell r="G47">
            <v>142835</v>
          </cell>
          <cell r="H47">
            <v>159586</v>
          </cell>
          <cell r="I47">
            <v>204688</v>
          </cell>
          <cell r="J47">
            <v>212338</v>
          </cell>
          <cell r="K47">
            <v>196308</v>
          </cell>
          <cell r="L47">
            <v>200999</v>
          </cell>
          <cell r="M47">
            <v>171703</v>
          </cell>
          <cell r="N47">
            <v>184594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1"/>
  <sheetViews>
    <sheetView zoomScale="130" zoomScaleNormal="130" workbookViewId="0"/>
  </sheetViews>
  <sheetFormatPr baseColWidth="10" defaultColWidth="11.5703125" defaultRowHeight="12" customHeight="1"/>
  <cols>
    <col min="1" max="1" width="15.28515625" style="150" customWidth="1"/>
    <col min="2" max="9" width="12.7109375" style="150" customWidth="1"/>
    <col min="10" max="16384" width="11.5703125" style="151"/>
  </cols>
  <sheetData>
    <row r="1" spans="1:9" ht="12" customHeight="1">
      <c r="A1" s="149" t="s">
        <v>736</v>
      </c>
    </row>
    <row r="2" spans="1:9" ht="12" customHeight="1">
      <c r="A2" s="152" t="s">
        <v>8</v>
      </c>
    </row>
    <row r="3" spans="1:9" s="53" customFormat="1" ht="12" customHeight="1">
      <c r="A3" s="47"/>
      <c r="B3" s="49"/>
      <c r="C3" s="49"/>
      <c r="D3" s="49"/>
      <c r="E3" s="49"/>
      <c r="F3" s="49"/>
      <c r="G3" s="49"/>
      <c r="H3" s="49"/>
      <c r="I3" s="49"/>
    </row>
    <row r="5" spans="1:9" ht="12" customHeight="1">
      <c r="A5" s="109" t="s">
        <v>0</v>
      </c>
      <c r="B5" s="109" t="s">
        <v>9</v>
      </c>
      <c r="C5" s="109" t="s">
        <v>16</v>
      </c>
      <c r="D5" s="109" t="s">
        <v>19</v>
      </c>
      <c r="E5" s="109" t="s">
        <v>22</v>
      </c>
      <c r="F5" s="109" t="s">
        <v>25</v>
      </c>
      <c r="G5" s="109" t="s">
        <v>221</v>
      </c>
      <c r="H5" s="109" t="s">
        <v>26</v>
      </c>
      <c r="I5" s="290" t="s">
        <v>29</v>
      </c>
    </row>
    <row r="6" spans="1:9" ht="12" customHeight="1" thickBot="1">
      <c r="A6" s="20"/>
      <c r="B6" s="20" t="s">
        <v>222</v>
      </c>
      <c r="C6" s="20" t="s">
        <v>297</v>
      </c>
      <c r="D6" s="20" t="s">
        <v>222</v>
      </c>
      <c r="E6" s="20" t="s">
        <v>298</v>
      </c>
      <c r="F6" s="20" t="s">
        <v>222</v>
      </c>
      <c r="G6" s="20" t="s">
        <v>222</v>
      </c>
      <c r="H6" s="20" t="s">
        <v>222</v>
      </c>
      <c r="I6" s="20" t="s">
        <v>222</v>
      </c>
    </row>
    <row r="7" spans="1:9" ht="12" customHeight="1">
      <c r="A7" s="150">
        <v>2008</v>
      </c>
      <c r="B7" s="153">
        <v>1267866.580079</v>
      </c>
      <c r="C7" s="153">
        <v>179870495.37399676</v>
      </c>
      <c r="D7" s="153">
        <v>1602597.0080210001</v>
      </c>
      <c r="E7" s="153">
        <v>3685931.4598570857</v>
      </c>
      <c r="F7" s="153">
        <v>345109.27027199999</v>
      </c>
      <c r="G7" s="153">
        <v>5243278.2475079317</v>
      </c>
      <c r="H7" s="153">
        <v>39037.065934999999</v>
      </c>
      <c r="I7" s="153">
        <v>16000</v>
      </c>
    </row>
    <row r="8" spans="1:9" ht="12" customHeight="1">
      <c r="A8" s="150">
        <v>2009</v>
      </c>
      <c r="B8" s="153">
        <v>1276249.2028350001</v>
      </c>
      <c r="C8" s="153">
        <v>183994714.39928088</v>
      </c>
      <c r="D8" s="153">
        <v>1512931.0674319996</v>
      </c>
      <c r="E8" s="153">
        <v>3922708.8843694869</v>
      </c>
      <c r="F8" s="153">
        <v>302459.11290999997</v>
      </c>
      <c r="G8" s="153">
        <v>4418768.325600001</v>
      </c>
      <c r="H8" s="153">
        <v>37502.627191</v>
      </c>
      <c r="I8" s="153">
        <v>12000</v>
      </c>
    </row>
    <row r="9" spans="1:9" ht="12" customHeight="1">
      <c r="A9" s="150">
        <v>2010</v>
      </c>
      <c r="B9" s="153">
        <v>1247184.0293920003</v>
      </c>
      <c r="C9" s="153">
        <v>164084409.31560928</v>
      </c>
      <c r="D9" s="153">
        <v>1470449.7064990001</v>
      </c>
      <c r="E9" s="153">
        <v>3640465.9170745406</v>
      </c>
      <c r="F9" s="153">
        <v>261989.60579399994</v>
      </c>
      <c r="G9" s="153">
        <v>6042644.2223000005</v>
      </c>
      <c r="H9" s="153">
        <v>33847.813441999999</v>
      </c>
      <c r="I9" s="153">
        <v>17000</v>
      </c>
    </row>
    <row r="10" spans="1:9" ht="12" customHeight="1">
      <c r="A10" s="150">
        <v>2011</v>
      </c>
      <c r="B10" s="153">
        <v>1235345.0680179999</v>
      </c>
      <c r="C10" s="153">
        <v>166186737.65759215</v>
      </c>
      <c r="D10" s="153">
        <v>1256382.6002110001</v>
      </c>
      <c r="E10" s="153">
        <v>3418862.5427760012</v>
      </c>
      <c r="F10" s="153">
        <v>230199.08238500002</v>
      </c>
      <c r="G10" s="153">
        <v>7010937.8915999997</v>
      </c>
      <c r="H10" s="153">
        <v>28881.790966</v>
      </c>
      <c r="I10" s="153">
        <v>19000</v>
      </c>
    </row>
    <row r="11" spans="1:9" ht="12" customHeight="1">
      <c r="A11" s="150">
        <v>2012</v>
      </c>
      <c r="B11" s="153">
        <v>1298761.3646879999</v>
      </c>
      <c r="C11" s="153">
        <v>161544686.25159043</v>
      </c>
      <c r="D11" s="153">
        <v>1281282.4314850001</v>
      </c>
      <c r="E11" s="153">
        <v>3480857.3450930165</v>
      </c>
      <c r="F11" s="153">
        <v>249236.15747600002</v>
      </c>
      <c r="G11" s="153">
        <v>6684539.3917999994</v>
      </c>
      <c r="H11" s="153">
        <v>26104.854507000004</v>
      </c>
      <c r="I11" s="153">
        <v>17000</v>
      </c>
    </row>
    <row r="12" spans="1:9" ht="12" customHeight="1">
      <c r="A12" s="150">
        <v>2013</v>
      </c>
      <c r="B12" s="153">
        <v>1375640.694202</v>
      </c>
      <c r="C12" s="153">
        <v>156257425.44059473</v>
      </c>
      <c r="D12" s="153">
        <v>1351273.4971160002</v>
      </c>
      <c r="E12" s="153">
        <v>3674282.9679788533</v>
      </c>
      <c r="F12" s="153">
        <v>266472.33039199992</v>
      </c>
      <c r="G12" s="153">
        <v>6680658.79</v>
      </c>
      <c r="H12" s="153">
        <v>23667.787452</v>
      </c>
      <c r="I12" s="153">
        <v>18000</v>
      </c>
    </row>
    <row r="13" spans="1:9" ht="12" customHeight="1">
      <c r="A13" s="150">
        <v>2014</v>
      </c>
      <c r="B13" s="153">
        <v>1377642.4148150005</v>
      </c>
      <c r="C13" s="153">
        <v>140097028.09351492</v>
      </c>
      <c r="D13" s="153">
        <v>1315475.3454159996</v>
      </c>
      <c r="E13" s="153">
        <v>3768147.1783280014</v>
      </c>
      <c r="F13" s="153">
        <v>277294.48258999997</v>
      </c>
      <c r="G13" s="153">
        <v>7192591.9308000002</v>
      </c>
      <c r="H13" s="153">
        <v>23105.261868000001</v>
      </c>
      <c r="I13" s="153">
        <v>17017.692465</v>
      </c>
    </row>
    <row r="14" spans="1:9" ht="12" customHeight="1">
      <c r="A14" s="150">
        <v>2015</v>
      </c>
      <c r="B14" s="153">
        <v>1700814.0358259997</v>
      </c>
      <c r="C14" s="153">
        <v>146822906.53713998</v>
      </c>
      <c r="D14" s="153">
        <v>1421513.070201</v>
      </c>
      <c r="E14" s="153">
        <v>4101567.7170699998</v>
      </c>
      <c r="F14" s="153">
        <v>315784.01908399991</v>
      </c>
      <c r="G14" s="153">
        <v>7320806.8476999998</v>
      </c>
      <c r="H14" s="153">
        <v>19510.729779000001</v>
      </c>
      <c r="I14" s="153">
        <v>20153.237616000002</v>
      </c>
    </row>
    <row r="15" spans="1:9" ht="12" customHeight="1">
      <c r="A15" s="150">
        <v>2016</v>
      </c>
      <c r="B15" s="153">
        <v>2353858.5579219996</v>
      </c>
      <c r="C15" s="153">
        <v>153005602.97612339</v>
      </c>
      <c r="D15" s="153">
        <v>1336835.1692190007</v>
      </c>
      <c r="E15" s="153">
        <v>4374355.6040669987</v>
      </c>
      <c r="F15" s="153">
        <v>314174.41007200006</v>
      </c>
      <c r="G15" s="153">
        <v>7663123.9877000004</v>
      </c>
      <c r="H15" s="153">
        <v>18789.004762</v>
      </c>
      <c r="I15" s="153">
        <v>25756.505005000006</v>
      </c>
    </row>
    <row r="16" spans="1:9" ht="12" customHeight="1">
      <c r="A16" s="484">
        <v>2017</v>
      </c>
      <c r="B16" s="485">
        <f>B37</f>
        <v>1175092.6538499999</v>
      </c>
      <c r="C16" s="485">
        <f t="shared" ref="C16:I16" si="0">C37</f>
        <v>72512509.760083303</v>
      </c>
      <c r="D16" s="485">
        <f t="shared" si="0"/>
        <v>708010.96205699979</v>
      </c>
      <c r="E16" s="485">
        <f t="shared" si="0"/>
        <v>2156480.6703739995</v>
      </c>
      <c r="F16" s="485">
        <f t="shared" si="0"/>
        <v>151699.84279699999</v>
      </c>
      <c r="G16" s="485">
        <f t="shared" si="0"/>
        <v>4582549.0619999999</v>
      </c>
      <c r="H16" s="485">
        <f t="shared" si="0"/>
        <v>8810.971646</v>
      </c>
      <c r="I16" s="485">
        <f t="shared" si="0"/>
        <v>12742.544387</v>
      </c>
    </row>
    <row r="17" spans="1:9" ht="12" customHeight="1">
      <c r="A17" s="322" t="s">
        <v>414</v>
      </c>
      <c r="B17" s="481">
        <v>196316.651889</v>
      </c>
      <c r="C17" s="481">
        <v>12209363.351044355</v>
      </c>
      <c r="D17" s="481">
        <v>113954.61106499999</v>
      </c>
      <c r="E17" s="481">
        <v>331338.1466930001</v>
      </c>
      <c r="F17" s="481">
        <v>24885.816983000004</v>
      </c>
      <c r="G17" s="481">
        <v>741372.93660000002</v>
      </c>
      <c r="H17" s="481">
        <v>1404.1405</v>
      </c>
      <c r="I17" s="481">
        <v>1915.415931</v>
      </c>
    </row>
    <row r="18" spans="1:9" ht="12" customHeight="1">
      <c r="A18" s="482" t="s">
        <v>415</v>
      </c>
      <c r="B18" s="483">
        <v>178282.56701500004</v>
      </c>
      <c r="C18" s="483">
        <v>11686706.465898432</v>
      </c>
      <c r="D18" s="483">
        <v>108751.95035000001</v>
      </c>
      <c r="E18" s="483">
        <v>325924.92677100009</v>
      </c>
      <c r="F18" s="483">
        <v>21539.061728000004</v>
      </c>
      <c r="G18" s="483">
        <v>667313.26199999999</v>
      </c>
      <c r="H18" s="483">
        <v>1253.1715999999999</v>
      </c>
      <c r="I18" s="483">
        <v>1990.7484420000001</v>
      </c>
    </row>
    <row r="19" spans="1:9" ht="12" customHeight="1">
      <c r="A19" s="482" t="s">
        <v>416</v>
      </c>
      <c r="B19" s="483">
        <v>189426.07332799994</v>
      </c>
      <c r="C19" s="483">
        <v>11709182.455151591</v>
      </c>
      <c r="D19" s="483">
        <v>109873.14109599995</v>
      </c>
      <c r="E19" s="483">
        <v>359314.89863300009</v>
      </c>
      <c r="F19" s="483">
        <v>25908.486015999999</v>
      </c>
      <c r="G19" s="483">
        <v>833368.85219999996</v>
      </c>
      <c r="H19" s="483">
        <v>1359.9458</v>
      </c>
      <c r="I19" s="483">
        <v>1790.679394</v>
      </c>
    </row>
    <row r="20" spans="1:9" ht="12" customHeight="1">
      <c r="A20" s="482" t="s">
        <v>417</v>
      </c>
      <c r="B20" s="483">
        <v>190903.39100100007</v>
      </c>
      <c r="C20" s="483">
        <v>11849242.085151913</v>
      </c>
      <c r="D20" s="483">
        <v>122987.90404200007</v>
      </c>
      <c r="E20" s="483">
        <v>361456.80864799995</v>
      </c>
      <c r="F20" s="483">
        <v>26452.052766999997</v>
      </c>
      <c r="G20" s="483">
        <v>718226.83940000006</v>
      </c>
      <c r="H20" s="483">
        <v>1532.0994000000001</v>
      </c>
      <c r="I20" s="483">
        <v>1729.808792</v>
      </c>
    </row>
    <row r="21" spans="1:9" ht="12" customHeight="1">
      <c r="A21" s="482" t="s">
        <v>669</v>
      </c>
      <c r="B21" s="483">
        <v>210304.781429</v>
      </c>
      <c r="C21" s="483">
        <v>12554694.800974457</v>
      </c>
      <c r="D21" s="483">
        <v>126427.36834100004</v>
      </c>
      <c r="E21" s="483">
        <v>371251.92803900002</v>
      </c>
      <c r="F21" s="483">
        <v>25173.835226000003</v>
      </c>
      <c r="G21" s="483">
        <v>816711.3898</v>
      </c>
      <c r="H21" s="483">
        <v>1560.5543459999999</v>
      </c>
      <c r="I21" s="483">
        <v>2295.9396660000002</v>
      </c>
    </row>
    <row r="22" spans="1:9" ht="12" customHeight="1">
      <c r="A22" s="482" t="s">
        <v>691</v>
      </c>
      <c r="B22" s="483">
        <v>209859.18919300003</v>
      </c>
      <c r="C22" s="483">
        <v>12503320.601865575</v>
      </c>
      <c r="D22" s="483">
        <v>126015.98716799999</v>
      </c>
      <c r="E22" s="483">
        <v>407193.96159999981</v>
      </c>
      <c r="F22" s="483">
        <v>27740.590085</v>
      </c>
      <c r="G22" s="483">
        <v>805555.78200000001</v>
      </c>
      <c r="H22" s="483">
        <v>1701.06</v>
      </c>
      <c r="I22" s="483">
        <v>3019.9521629999999</v>
      </c>
    </row>
    <row r="23" spans="1:9" ht="12" customHeight="1">
      <c r="A23" s="480"/>
      <c r="B23" s="72"/>
      <c r="C23" s="72"/>
      <c r="D23" s="72"/>
      <c r="E23" s="72"/>
      <c r="F23" s="72"/>
      <c r="G23" s="72"/>
      <c r="H23" s="72"/>
      <c r="I23" s="72"/>
    </row>
    <row r="24" spans="1:9" ht="12" customHeight="1">
      <c r="A24" s="7"/>
      <c r="B24" s="153"/>
      <c r="C24" s="153"/>
      <c r="D24" s="153"/>
      <c r="E24" s="153"/>
      <c r="F24" s="153"/>
      <c r="G24" s="153"/>
      <c r="H24" s="153"/>
      <c r="I24" s="153"/>
    </row>
    <row r="25" spans="1:9" ht="12" customHeight="1">
      <c r="A25" s="152" t="str">
        <f xml:space="preserve"> "Variación Interanual / " &amp; '02 MACRO'!B1</f>
        <v>Variación Interanual / Junio</v>
      </c>
      <c r="D25" s="153"/>
    </row>
    <row r="26" spans="1:9" s="55" customFormat="1" ht="12" customHeight="1">
      <c r="A26" s="154"/>
      <c r="B26" s="67"/>
      <c r="C26" s="67"/>
      <c r="D26" s="67"/>
      <c r="E26" s="67"/>
      <c r="F26" s="67"/>
      <c r="G26" s="67"/>
      <c r="H26" s="67"/>
      <c r="I26" s="67"/>
    </row>
    <row r="27" spans="1:9" ht="12" customHeight="1">
      <c r="A27" s="109" t="s">
        <v>0</v>
      </c>
      <c r="B27" s="109" t="s">
        <v>9</v>
      </c>
      <c r="C27" s="109" t="s">
        <v>16</v>
      </c>
      <c r="D27" s="109" t="s">
        <v>19</v>
      </c>
      <c r="E27" s="109" t="s">
        <v>22</v>
      </c>
      <c r="F27" s="109" t="s">
        <v>25</v>
      </c>
      <c r="G27" s="109" t="s">
        <v>221</v>
      </c>
      <c r="H27" s="109" t="s">
        <v>26</v>
      </c>
      <c r="I27" s="290" t="s">
        <v>29</v>
      </c>
    </row>
    <row r="28" spans="1:9" ht="12" customHeight="1">
      <c r="A28" s="322">
        <v>2017</v>
      </c>
      <c r="B28" s="323">
        <v>209859.18919300003</v>
      </c>
      <c r="C28" s="323">
        <v>12503320.601865575</v>
      </c>
      <c r="D28" s="323">
        <v>126015.98716199999</v>
      </c>
      <c r="E28" s="323">
        <v>407193.96159999981</v>
      </c>
      <c r="F28" s="323">
        <v>27740.590083999996</v>
      </c>
      <c r="G28" s="323">
        <v>805555.78200000001</v>
      </c>
      <c r="H28" s="323">
        <v>1701.06</v>
      </c>
      <c r="I28" s="323">
        <v>3019.9521629999999</v>
      </c>
    </row>
    <row r="29" spans="1:9" ht="12" customHeight="1">
      <c r="A29" s="322">
        <v>2016</v>
      </c>
      <c r="B29" s="323">
        <v>207197.21773</v>
      </c>
      <c r="C29" s="323">
        <v>12665690.669962784</v>
      </c>
      <c r="D29" s="323">
        <v>110988.29109699999</v>
      </c>
      <c r="E29" s="323">
        <v>367455.90761199989</v>
      </c>
      <c r="F29" s="323">
        <v>25088.935239999999</v>
      </c>
      <c r="G29" s="323">
        <v>721889.18460000004</v>
      </c>
      <c r="H29" s="323">
        <v>1554.3804</v>
      </c>
      <c r="I29" s="323">
        <v>1948.0416010000001</v>
      </c>
    </row>
    <row r="30" spans="1:9" ht="12" customHeight="1">
      <c r="A30" s="324" t="s">
        <v>38</v>
      </c>
      <c r="B30" s="63">
        <f>B28/B29-1</f>
        <v>1.2847525136504778E-2</v>
      </c>
      <c r="C30" s="63">
        <f t="shared" ref="C30:I30" si="1">C28/C29-1</f>
        <v>-1.2819677373163474E-2</v>
      </c>
      <c r="D30" s="63">
        <f t="shared" si="1"/>
        <v>0.13539893187351004</v>
      </c>
      <c r="E30" s="63">
        <f t="shared" si="1"/>
        <v>0.10814373415914624</v>
      </c>
      <c r="F30" s="63">
        <f t="shared" si="1"/>
        <v>0.10569021039092918</v>
      </c>
      <c r="G30" s="63">
        <f t="shared" si="1"/>
        <v>0.11589950256196135</v>
      </c>
      <c r="H30" s="63">
        <f t="shared" si="1"/>
        <v>9.4365317524590431E-2</v>
      </c>
      <c r="I30" s="63">
        <f t="shared" si="1"/>
        <v>0.55025034447403454</v>
      </c>
    </row>
    <row r="31" spans="1:9" ht="12" customHeight="1">
      <c r="B31" s="153"/>
      <c r="C31" s="153"/>
      <c r="D31" s="153"/>
      <c r="E31" s="153"/>
      <c r="F31" s="153"/>
      <c r="G31" s="153"/>
      <c r="H31" s="153"/>
      <c r="I31" s="153"/>
    </row>
    <row r="34" spans="1:10" s="155" customFormat="1" ht="12" customHeight="1">
      <c r="A34" s="155" t="str">
        <f xml:space="preserve"> "Variación Acumulada / Enero - " &amp; '02 MACRO'!B1</f>
        <v>Variación Acumulada / Enero - Junio</v>
      </c>
    </row>
    <row r="35" spans="1:10" ht="12" customHeight="1">
      <c r="A35" s="154"/>
    </row>
    <row r="36" spans="1:10" ht="12" customHeight="1">
      <c r="A36" s="238" t="s">
        <v>0</v>
      </c>
      <c r="B36" s="238" t="s">
        <v>9</v>
      </c>
      <c r="C36" s="238" t="s">
        <v>16</v>
      </c>
      <c r="D36" s="238" t="s">
        <v>19</v>
      </c>
      <c r="E36" s="238" t="s">
        <v>22</v>
      </c>
      <c r="F36" s="238" t="s">
        <v>25</v>
      </c>
      <c r="G36" s="238" t="s">
        <v>221</v>
      </c>
      <c r="H36" s="238" t="s">
        <v>26</v>
      </c>
      <c r="I36" s="290" t="s">
        <v>29</v>
      </c>
    </row>
    <row r="37" spans="1:10" ht="12" customHeight="1">
      <c r="A37" s="322">
        <v>2017</v>
      </c>
      <c r="B37" s="323">
        <v>1175092.6538499999</v>
      </c>
      <c r="C37" s="323">
        <v>72512509.760083303</v>
      </c>
      <c r="D37" s="323">
        <v>708010.96205699979</v>
      </c>
      <c r="E37" s="323">
        <v>2156480.6703739995</v>
      </c>
      <c r="F37" s="323">
        <v>151699.84279699999</v>
      </c>
      <c r="G37" s="323">
        <v>4582549.0619999999</v>
      </c>
      <c r="H37" s="323">
        <v>8810.971646</v>
      </c>
      <c r="I37" s="323">
        <v>12742.544387</v>
      </c>
    </row>
    <row r="38" spans="1:10" ht="12" customHeight="1">
      <c r="A38" s="322">
        <v>2016</v>
      </c>
      <c r="B38" s="323">
        <v>1122137.6389380002</v>
      </c>
      <c r="C38" s="323">
        <v>77138433.277946934</v>
      </c>
      <c r="D38" s="323">
        <v>628700.33857799997</v>
      </c>
      <c r="E38" s="323">
        <v>2170733.0024339994</v>
      </c>
      <c r="F38" s="323">
        <v>154870.67953900003</v>
      </c>
      <c r="G38" s="323">
        <v>4183677.8643999998</v>
      </c>
      <c r="H38" s="323">
        <v>8847.0032219999994</v>
      </c>
      <c r="I38" s="323">
        <v>12288.325799</v>
      </c>
    </row>
    <row r="39" spans="1:10" ht="12" customHeight="1">
      <c r="A39" s="324" t="s">
        <v>38</v>
      </c>
      <c r="B39" s="63">
        <f>B37/B38-1</f>
        <v>4.7191193909257523E-2</v>
      </c>
      <c r="C39" s="63">
        <f t="shared" ref="C39:I39" si="2">C37/C38-1</f>
        <v>-5.9969114244197819E-2</v>
      </c>
      <c r="D39" s="63">
        <f t="shared" si="2"/>
        <v>0.1261501205143063</v>
      </c>
      <c r="E39" s="63">
        <f t="shared" si="2"/>
        <v>-6.5656771440887329E-3</v>
      </c>
      <c r="F39" s="63">
        <f t="shared" si="2"/>
        <v>-2.0474093297960572E-2</v>
      </c>
      <c r="G39" s="63">
        <f t="shared" si="2"/>
        <v>9.5339844636246562E-2</v>
      </c>
      <c r="H39" s="63">
        <f t="shared" si="2"/>
        <v>-4.0727436280795226E-3</v>
      </c>
      <c r="I39" s="63">
        <f t="shared" si="2"/>
        <v>3.6963423287244224E-2</v>
      </c>
    </row>
    <row r="41" spans="1:10" ht="12" customHeight="1">
      <c r="C41" s="21"/>
      <c r="D41" s="21"/>
      <c r="E41" s="21"/>
      <c r="F41" s="21"/>
    </row>
    <row r="42" spans="1:10" ht="12" customHeight="1">
      <c r="A42" s="155" t="s">
        <v>293</v>
      </c>
      <c r="B42" s="155"/>
      <c r="C42" s="155"/>
      <c r="D42" s="155"/>
      <c r="E42" s="155"/>
      <c r="F42" s="155"/>
      <c r="G42" s="155"/>
      <c r="H42" s="155"/>
      <c r="I42" s="155"/>
    </row>
    <row r="43" spans="1:10" s="155" customFormat="1" ht="12" customHeight="1">
      <c r="A43" s="154"/>
      <c r="B43" s="150"/>
      <c r="C43" s="150"/>
      <c r="D43" s="150"/>
      <c r="E43" s="150"/>
      <c r="F43" s="150"/>
      <c r="G43" s="150"/>
      <c r="H43" s="150"/>
      <c r="I43" s="150"/>
      <c r="J43" s="219"/>
    </row>
    <row r="44" spans="1:10" ht="12" customHeight="1">
      <c r="A44" s="218" t="s">
        <v>294</v>
      </c>
      <c r="B44" s="218" t="s">
        <v>9</v>
      </c>
      <c r="C44" s="218" t="s">
        <v>16</v>
      </c>
      <c r="D44" s="218" t="s">
        <v>19</v>
      </c>
      <c r="E44" s="218" t="s">
        <v>22</v>
      </c>
      <c r="F44" s="218" t="s">
        <v>25</v>
      </c>
      <c r="G44" s="218" t="s">
        <v>221</v>
      </c>
      <c r="H44" s="218" t="s">
        <v>26</v>
      </c>
      <c r="I44" s="290" t="s">
        <v>29</v>
      </c>
      <c r="J44" s="156"/>
    </row>
    <row r="45" spans="1:10" ht="12" customHeight="1">
      <c r="A45" s="220">
        <v>42887</v>
      </c>
      <c r="B45" s="153">
        <f>B28</f>
        <v>209859.18919300003</v>
      </c>
      <c r="C45" s="153">
        <f t="shared" ref="C45:I45" si="3">C28</f>
        <v>12503320.601865575</v>
      </c>
      <c r="D45" s="153">
        <f t="shared" si="3"/>
        <v>126015.98716199999</v>
      </c>
      <c r="E45" s="153">
        <f t="shared" si="3"/>
        <v>407193.96159999981</v>
      </c>
      <c r="F45" s="153">
        <f t="shared" si="3"/>
        <v>27740.590083999996</v>
      </c>
      <c r="G45" s="153">
        <f t="shared" si="3"/>
        <v>805555.78200000001</v>
      </c>
      <c r="H45" s="153">
        <f t="shared" si="3"/>
        <v>1701.06</v>
      </c>
      <c r="I45" s="153">
        <f t="shared" si="3"/>
        <v>3019.9521629999999</v>
      </c>
      <c r="J45" s="156"/>
    </row>
    <row r="46" spans="1:10" ht="12" customHeight="1">
      <c r="A46" s="220">
        <v>42856</v>
      </c>
      <c r="B46" s="153">
        <v>210304.781429</v>
      </c>
      <c r="C46" s="153">
        <v>12551649.280974459</v>
      </c>
      <c r="D46" s="153">
        <v>126427.36834200002</v>
      </c>
      <c r="E46" s="153">
        <v>371251.93297171703</v>
      </c>
      <c r="F46" s="153">
        <v>25173.835223999995</v>
      </c>
      <c r="G46" s="153">
        <v>816711.3898</v>
      </c>
      <c r="H46" s="153">
        <v>1560.5543459999999</v>
      </c>
      <c r="I46" s="153">
        <v>2295.9396660000002</v>
      </c>
      <c r="J46" s="156"/>
    </row>
    <row r="47" spans="1:10" ht="12" customHeight="1">
      <c r="A47" s="16" t="s">
        <v>38</v>
      </c>
      <c r="B47" s="63">
        <f>B45/B46-1</f>
        <v>-2.1187927015838826E-3</v>
      </c>
      <c r="C47" s="63">
        <f t="shared" ref="C47:H47" si="4">C45/C46-1</f>
        <v>-3.8503847603629238E-3</v>
      </c>
      <c r="D47" s="63">
        <f t="shared" si="4"/>
        <v>-3.2538934045293066E-3</v>
      </c>
      <c r="E47" s="63">
        <f t="shared" si="4"/>
        <v>9.681304105430999E-2</v>
      </c>
      <c r="F47" s="63">
        <f t="shared" si="4"/>
        <v>0.10196121636455824</v>
      </c>
      <c r="G47" s="63">
        <f t="shared" si="4"/>
        <v>-1.3659179900419649E-2</v>
      </c>
      <c r="H47" s="63">
        <f t="shared" si="4"/>
        <v>9.0035732725453066E-2</v>
      </c>
      <c r="I47" s="63">
        <f t="shared" ref="I47" si="5">I45/I46-1</f>
        <v>0.3153447399867344</v>
      </c>
      <c r="J47" s="156"/>
    </row>
    <row r="48" spans="1:10" ht="12" customHeight="1">
      <c r="J48" s="156"/>
    </row>
    <row r="49" spans="1:10" ht="12" customHeight="1">
      <c r="J49" s="156"/>
    </row>
    <row r="51" spans="1:10" ht="12" customHeight="1">
      <c r="A51" s="5" t="s">
        <v>7</v>
      </c>
      <c r="B51" s="9"/>
      <c r="C51" s="9"/>
      <c r="D51" s="9"/>
      <c r="E51" s="9"/>
      <c r="F51" s="9"/>
      <c r="G51" s="9"/>
      <c r="H51" s="9"/>
      <c r="I51" s="9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1:K53"/>
  <sheetViews>
    <sheetView zoomScale="115" zoomScaleNormal="115" workbookViewId="0">
      <selection activeCell="K34" sqref="A8:K34"/>
    </sheetView>
  </sheetViews>
  <sheetFormatPr baseColWidth="10" defaultColWidth="11.5703125" defaultRowHeight="12"/>
  <cols>
    <col min="1" max="1" width="17" style="10" customWidth="1"/>
    <col min="2" max="5" width="17.7109375" style="18" customWidth="1"/>
    <col min="6" max="11" width="17.7109375" style="12" customWidth="1"/>
    <col min="12" max="16384" width="11.5703125" style="10"/>
  </cols>
  <sheetData>
    <row r="1" spans="1:11" ht="15">
      <c r="A1" s="34" t="s">
        <v>228</v>
      </c>
    </row>
    <row r="2" spans="1:11" ht="15">
      <c r="A2" s="34" t="s">
        <v>149</v>
      </c>
    </row>
    <row r="3" spans="1:11">
      <c r="A3" s="33" t="s">
        <v>86</v>
      </c>
      <c r="G3" s="28"/>
      <c r="H3" s="28"/>
    </row>
    <row r="4" spans="1:11">
      <c r="A4" s="58"/>
      <c r="G4" s="28"/>
      <c r="H4" s="28"/>
    </row>
    <row r="6" spans="1:11">
      <c r="E6" s="12"/>
    </row>
    <row r="7" spans="1:11">
      <c r="A7" s="186" t="s">
        <v>230</v>
      </c>
      <c r="B7" s="187">
        <v>2008</v>
      </c>
      <c r="C7" s="187">
        <v>2009</v>
      </c>
      <c r="D7" s="187">
        <v>2010</v>
      </c>
      <c r="E7" s="187">
        <v>2011</v>
      </c>
      <c r="F7" s="187">
        <v>2012</v>
      </c>
      <c r="G7" s="187">
        <v>2013</v>
      </c>
      <c r="H7" s="187">
        <v>2014</v>
      </c>
      <c r="I7" s="187">
        <v>2015</v>
      </c>
      <c r="J7" s="187">
        <v>2016</v>
      </c>
      <c r="K7" s="187">
        <v>2017</v>
      </c>
    </row>
    <row r="8" spans="1:11">
      <c r="A8" s="33" t="s">
        <v>87</v>
      </c>
      <c r="B8" s="36">
        <v>1414622.5998</v>
      </c>
      <c r="C8" s="36">
        <v>2037639.677724174</v>
      </c>
      <c r="D8" s="36">
        <v>2682789.5075251227</v>
      </c>
      <c r="E8" s="36">
        <v>2917749.7190824146</v>
      </c>
      <c r="F8" s="36">
        <v>2885886.5143818362</v>
      </c>
      <c r="G8" s="36">
        <v>2599069.3519712551</v>
      </c>
      <c r="H8" s="36">
        <v>1825852.0229200001</v>
      </c>
      <c r="I8" s="36">
        <v>1957001.2064799997</v>
      </c>
      <c r="J8" s="36">
        <f>'08.2 TRANSF. CANON'!J6+'08.3 REGALIAS MINERAS'!J7+'08.4 DER. VIGENCIA PENALIDAD'!J8</f>
        <v>1553579.1421999999</v>
      </c>
      <c r="K8" s="36">
        <f>'08.2 TRANSF. CANON'!K6+'08.3 REGALIAS MINERAS'!K7+'08.4 DER. VIGENCIA PENALIDAD'!K8</f>
        <v>251166.15599999999</v>
      </c>
    </row>
    <row r="9" spans="1:11">
      <c r="A9" s="33" t="s">
        <v>88</v>
      </c>
      <c r="B9" s="36">
        <v>1639695237.9955001</v>
      </c>
      <c r="C9" s="36">
        <v>1332321905.4593287</v>
      </c>
      <c r="D9" s="36">
        <v>864662329.54954934</v>
      </c>
      <c r="E9" s="36">
        <v>794731907.03502786</v>
      </c>
      <c r="F9" s="36">
        <v>770582075.2986815</v>
      </c>
      <c r="G9" s="36">
        <v>1015864460.7110069</v>
      </c>
      <c r="H9" s="36">
        <v>1019235893.7081801</v>
      </c>
      <c r="I9" s="36">
        <v>748108985.37879992</v>
      </c>
      <c r="J9" s="36">
        <f>'08.2 TRANSF. CANON'!J7+'08.3 REGALIAS MINERAS'!J8+'08.4 DER. VIGENCIA PENALIDAD'!J9</f>
        <v>397241204.42621374</v>
      </c>
      <c r="K9" s="36">
        <f>'08.2 TRANSF. CANON'!K7+'08.3 REGALIAS MINERAS'!K8+'08.4 DER. VIGENCIA PENALIDAD'!K9</f>
        <v>588582333.09000003</v>
      </c>
    </row>
    <row r="10" spans="1:11">
      <c r="A10" s="33" t="s">
        <v>89</v>
      </c>
      <c r="B10" s="36">
        <v>30546062.279300001</v>
      </c>
      <c r="C10" s="36">
        <v>32235283.902984001</v>
      </c>
      <c r="D10" s="36">
        <v>17362096.381994702</v>
      </c>
      <c r="E10" s="36">
        <v>7456590.0871504145</v>
      </c>
      <c r="F10" s="36">
        <v>10352473.908096461</v>
      </c>
      <c r="G10" s="36">
        <v>16258265.793091137</v>
      </c>
      <c r="H10" s="36">
        <v>23194328.631980002</v>
      </c>
      <c r="I10" s="36">
        <v>12359816.467359999</v>
      </c>
      <c r="J10" s="36">
        <f>'08.2 TRANSF. CANON'!J8+'08.3 REGALIAS MINERAS'!J9+'08.4 DER. VIGENCIA PENALIDAD'!J10</f>
        <v>21528301.033251449</v>
      </c>
      <c r="K10" s="36">
        <f>'08.2 TRANSF. CANON'!K8+'08.3 REGALIAS MINERAS'!K9+'08.4 DER. VIGENCIA PENALIDAD'!K10</f>
        <v>21982780.855</v>
      </c>
    </row>
    <row r="11" spans="1:11">
      <c r="A11" s="33" t="s">
        <v>90</v>
      </c>
      <c r="B11" s="36">
        <v>184005165.75759998</v>
      </c>
      <c r="C11" s="36">
        <v>501658386.51776475</v>
      </c>
      <c r="D11" s="36">
        <v>581694791.77875829</v>
      </c>
      <c r="E11" s="36">
        <v>412482426.79868722</v>
      </c>
      <c r="F11" s="36">
        <v>743425104.30328166</v>
      </c>
      <c r="G11" s="36">
        <v>834558660.0002594</v>
      </c>
      <c r="H11" s="36">
        <v>495471646.73208004</v>
      </c>
      <c r="I11" s="36">
        <v>465207945.24327993</v>
      </c>
      <c r="J11" s="36">
        <f>'08.2 TRANSF. CANON'!J9+'08.3 REGALIAS MINERAS'!J10+'08.4 DER. VIGENCIA PENALIDAD'!J11</f>
        <v>399551676.75120962</v>
      </c>
      <c r="K11" s="36">
        <f>'08.2 TRANSF. CANON'!K9+'08.3 REGALIAS MINERAS'!K10+'08.4 DER. VIGENCIA PENALIDAD'!K11</f>
        <v>378417887.43000001</v>
      </c>
    </row>
    <row r="12" spans="1:11">
      <c r="A12" s="33" t="s">
        <v>91</v>
      </c>
      <c r="B12" s="36">
        <v>28932163.848300003</v>
      </c>
      <c r="C12" s="36">
        <v>51057776.673486635</v>
      </c>
      <c r="D12" s="36">
        <v>20169722.284334257</v>
      </c>
      <c r="E12" s="36">
        <v>56291528.187267631</v>
      </c>
      <c r="F12" s="36">
        <v>93335995.644704983</v>
      </c>
      <c r="G12" s="36">
        <v>103933365.26069061</v>
      </c>
      <c r="H12" s="36">
        <v>35571156.517959997</v>
      </c>
      <c r="I12" s="36">
        <v>22621632.429839998</v>
      </c>
      <c r="J12" s="36">
        <f>'08.2 TRANSF. CANON'!J10+'08.3 REGALIAS MINERAS'!J11+'08.4 DER. VIGENCIA PENALIDAD'!J12</f>
        <v>39934274.274011515</v>
      </c>
      <c r="K12" s="36">
        <f>'08.2 TRANSF. CANON'!K10+'08.3 REGALIAS MINERAS'!K11+'08.4 DER. VIGENCIA PENALIDAD'!K12</f>
        <v>22069359.199000001</v>
      </c>
    </row>
    <row r="13" spans="1:11">
      <c r="A13" s="33" t="s">
        <v>92</v>
      </c>
      <c r="B13" s="36">
        <v>595177993.87389994</v>
      </c>
      <c r="C13" s="36">
        <v>197276723.27377081</v>
      </c>
      <c r="D13" s="36">
        <v>256033968.55698672</v>
      </c>
      <c r="E13" s="36">
        <v>483863876.18651074</v>
      </c>
      <c r="F13" s="36">
        <v>522692115.35276073</v>
      </c>
      <c r="G13" s="36">
        <v>609316360.66507769</v>
      </c>
      <c r="H13" s="36">
        <v>629747254.67443991</v>
      </c>
      <c r="I13" s="36">
        <v>411623262.44224</v>
      </c>
      <c r="J13" s="36">
        <f>'08.2 TRANSF. CANON'!J11+'08.3 REGALIAS MINERAS'!J12+'08.4 DER. VIGENCIA PENALIDAD'!J13</f>
        <v>278735159.7598567</v>
      </c>
      <c r="K13" s="36">
        <f>'08.2 TRANSF. CANON'!K11+'08.3 REGALIAS MINERAS'!K12+'08.4 DER. VIGENCIA PENALIDAD'!K13</f>
        <v>211998683.45500001</v>
      </c>
    </row>
    <row r="14" spans="1:11">
      <c r="A14" s="33" t="s">
        <v>93</v>
      </c>
      <c r="B14" s="36">
        <v>10757.711800000001</v>
      </c>
      <c r="C14" s="36">
        <v>13186.780776316482</v>
      </c>
      <c r="D14" s="36">
        <v>11277.203526444284</v>
      </c>
      <c r="E14" s="36">
        <v>22442.175658171251</v>
      </c>
      <c r="F14" s="36">
        <v>5142.9157128230454</v>
      </c>
      <c r="G14" s="36">
        <v>8691.0249344109852</v>
      </c>
      <c r="H14" s="36">
        <v>17994.093239999998</v>
      </c>
      <c r="I14" s="36">
        <v>16281.536479999999</v>
      </c>
      <c r="J14" s="36">
        <f>'08.2 TRANSF. CANON'!J12+'08.3 REGALIAS MINERAS'!J13+'08.4 DER. VIGENCIA PENALIDAD'!J14</f>
        <v>33929.913199999995</v>
      </c>
      <c r="K14" s="36">
        <f>'08.2 TRANSF. CANON'!K12+'08.3 REGALIAS MINERAS'!K13+'08.4 DER. VIGENCIA PENALIDAD'!K14</f>
        <v>10112.41</v>
      </c>
    </row>
    <row r="15" spans="1:11">
      <c r="A15" s="33" t="s">
        <v>94</v>
      </c>
      <c r="B15" s="36">
        <v>279368425.94409996</v>
      </c>
      <c r="C15" s="36">
        <v>250741998.31695116</v>
      </c>
      <c r="D15" s="36">
        <v>143603003.3838864</v>
      </c>
      <c r="E15" s="36">
        <v>130630809.76498613</v>
      </c>
      <c r="F15" s="36">
        <v>219739294.43000156</v>
      </c>
      <c r="G15" s="36">
        <v>396420696.80841982</v>
      </c>
      <c r="H15" s="36">
        <v>68682450.3002</v>
      </c>
      <c r="I15" s="36">
        <v>150877029.19295999</v>
      </c>
      <c r="J15" s="36">
        <f>'08.2 TRANSF. CANON'!J13+'08.3 REGALIAS MINERAS'!J14+'08.4 DER. VIGENCIA PENALIDAD'!J15</f>
        <v>174060577.87575829</v>
      </c>
      <c r="K15" s="36">
        <f>'08.2 TRANSF. CANON'!K13+'08.3 REGALIAS MINERAS'!K14+'08.4 DER. VIGENCIA PENALIDAD'!K15</f>
        <v>146579397.63099998</v>
      </c>
    </row>
    <row r="16" spans="1:11">
      <c r="A16" s="33" t="s">
        <v>95</v>
      </c>
      <c r="B16" s="36">
        <v>51113647.882200003</v>
      </c>
      <c r="C16" s="36">
        <v>67356765.200979695</v>
      </c>
      <c r="D16" s="36">
        <v>29419025.851064824</v>
      </c>
      <c r="E16" s="36">
        <v>22869908.83790103</v>
      </c>
      <c r="F16" s="36">
        <v>37913552.780751623</v>
      </c>
      <c r="G16" s="36">
        <v>33372077.099185344</v>
      </c>
      <c r="H16" s="36">
        <v>24907916.53678</v>
      </c>
      <c r="I16" s="36">
        <v>18203655.44184</v>
      </c>
      <c r="J16" s="36">
        <f>'08.2 TRANSF. CANON'!J14+'08.3 REGALIAS MINERAS'!J15+'08.4 DER. VIGENCIA PENALIDAD'!J16</f>
        <v>15202766.473095506</v>
      </c>
      <c r="K16" s="36">
        <f>'08.2 TRANSF. CANON'!K14+'08.3 REGALIAS MINERAS'!K15+'08.4 DER. VIGENCIA PENALIDAD'!K16</f>
        <v>6073173.4919999996</v>
      </c>
    </row>
    <row r="17" spans="1:11">
      <c r="A17" s="33" t="s">
        <v>96</v>
      </c>
      <c r="B17" s="36">
        <v>15389907.5494</v>
      </c>
      <c r="C17" s="36">
        <v>12124101.277941577</v>
      </c>
      <c r="D17" s="36">
        <v>4938485.7320551425</v>
      </c>
      <c r="E17" s="36">
        <v>4586447.4102538563</v>
      </c>
      <c r="F17" s="36">
        <v>8485729.9313526191</v>
      </c>
      <c r="G17" s="36">
        <v>7778782.4031547066</v>
      </c>
      <c r="H17" s="36">
        <v>5030770.7491999995</v>
      </c>
      <c r="I17" s="36">
        <v>4481267.1912000002</v>
      </c>
      <c r="J17" s="36">
        <f>'08.2 TRANSF. CANON'!J15+'08.3 REGALIAS MINERAS'!J16+'08.4 DER. VIGENCIA PENALIDAD'!J17</f>
        <v>5384865.3130587833</v>
      </c>
      <c r="K17" s="36">
        <f>'08.2 TRANSF. CANON'!K15+'08.3 REGALIAS MINERAS'!K16+'08.4 DER. VIGENCIA PENALIDAD'!K17</f>
        <v>5509725.2109999992</v>
      </c>
    </row>
    <row r="18" spans="1:11">
      <c r="A18" s="33" t="s">
        <v>97</v>
      </c>
      <c r="B18" s="36">
        <v>76905707.542599991</v>
      </c>
      <c r="C18" s="36">
        <v>83369188.034479722</v>
      </c>
      <c r="D18" s="36">
        <v>121588575.0359932</v>
      </c>
      <c r="E18" s="36">
        <v>83859562.307208538</v>
      </c>
      <c r="F18" s="36">
        <v>235060437.44280097</v>
      </c>
      <c r="G18" s="36">
        <v>401195537.72356755</v>
      </c>
      <c r="H18" s="36">
        <v>230490249.6651406</v>
      </c>
      <c r="I18" s="36">
        <v>288055484.15719998</v>
      </c>
      <c r="J18" s="36">
        <f>'08.2 TRANSF. CANON'!J16+'08.3 REGALIAS MINERAS'!J17+'08.4 DER. VIGENCIA PENALIDAD'!J18</f>
        <v>73677188.644798443</v>
      </c>
      <c r="K18" s="36">
        <f>'08.2 TRANSF. CANON'!K16+'08.3 REGALIAS MINERAS'!K17+'08.4 DER. VIGENCIA PENALIDAD'!K18</f>
        <v>100178213.39299999</v>
      </c>
    </row>
    <row r="19" spans="1:11">
      <c r="A19" s="33" t="s">
        <v>98</v>
      </c>
      <c r="B19" s="36">
        <v>155947579.30630001</v>
      </c>
      <c r="C19" s="36">
        <v>155734539.65298778</v>
      </c>
      <c r="D19" s="36">
        <v>63676951.813635752</v>
      </c>
      <c r="E19" s="36">
        <v>104704001.50625034</v>
      </c>
      <c r="F19" s="36">
        <v>136496760.66062248</v>
      </c>
      <c r="G19" s="36">
        <v>129925948.67495766</v>
      </c>
      <c r="H19" s="36">
        <v>93695808.049779996</v>
      </c>
      <c r="I19" s="36">
        <v>45498783.514799997</v>
      </c>
      <c r="J19" s="36">
        <f>'08.2 TRANSF. CANON'!J17+'08.3 REGALIAS MINERAS'!J18+'08.4 DER. VIGENCIA PENALIDAD'!J19</f>
        <v>60847155.913522385</v>
      </c>
      <c r="K19" s="36">
        <f>'08.2 TRANSF. CANON'!K17+'08.3 REGALIAS MINERAS'!K18+'08.4 DER. VIGENCIA PENALIDAD'!K19</f>
        <v>80441092.897</v>
      </c>
    </row>
    <row r="20" spans="1:11">
      <c r="A20" s="33" t="s">
        <v>99</v>
      </c>
      <c r="B20" s="36">
        <v>308331506.80979997</v>
      </c>
      <c r="C20" s="36">
        <v>298011458.98555273</v>
      </c>
      <c r="D20" s="36">
        <v>408525372.08038211</v>
      </c>
      <c r="E20" s="36">
        <v>475092520.04335213</v>
      </c>
      <c r="F20" s="36">
        <v>533515484.93588352</v>
      </c>
      <c r="G20" s="36">
        <v>607324121.99845195</v>
      </c>
      <c r="H20" s="36">
        <v>601975758.16471994</v>
      </c>
      <c r="I20" s="36">
        <v>408796725.38536</v>
      </c>
      <c r="J20" s="36">
        <f>'08.2 TRANSF. CANON'!J18+'08.3 REGALIAS MINERAS'!J19+'08.4 DER. VIGENCIA PENALIDAD'!J20</f>
        <v>310235381.18455046</v>
      </c>
      <c r="K20" s="36">
        <f>'08.2 TRANSF. CANON'!K18+'08.3 REGALIAS MINERAS'!K19+'08.4 DER. VIGENCIA PENALIDAD'!K20</f>
        <v>284185797.96599996</v>
      </c>
    </row>
    <row r="21" spans="1:11">
      <c r="A21" s="33" t="s">
        <v>100</v>
      </c>
      <c r="B21" s="36">
        <v>599083.25780000002</v>
      </c>
      <c r="C21" s="36">
        <v>1059665.7928002398</v>
      </c>
      <c r="D21" s="36">
        <v>1697802.6951710866</v>
      </c>
      <c r="E21" s="36">
        <v>1663173.2381679008</v>
      </c>
      <c r="F21" s="36">
        <v>2417239.194722211</v>
      </c>
      <c r="G21" s="36">
        <v>2208583.4198764423</v>
      </c>
      <c r="H21" s="36">
        <v>1739908.2035400001</v>
      </c>
      <c r="I21" s="36">
        <v>2045578.206</v>
      </c>
      <c r="J21" s="36">
        <f>'08.2 TRANSF. CANON'!J19+'08.3 REGALIAS MINERAS'!J20+'08.4 DER. VIGENCIA PENALIDAD'!J21</f>
        <v>2970444.1677999999</v>
      </c>
      <c r="K21" s="36">
        <f>'08.2 TRANSF. CANON'!K19+'08.3 REGALIAS MINERAS'!K20+'08.4 DER. VIGENCIA PENALIDAD'!K21</f>
        <v>334962.84499999997</v>
      </c>
    </row>
    <row r="22" spans="1:11">
      <c r="A22" s="33" t="s">
        <v>101</v>
      </c>
      <c r="B22" s="36">
        <v>251909596.25</v>
      </c>
      <c r="C22" s="36">
        <v>233783431.72630557</v>
      </c>
      <c r="D22" s="36">
        <v>95008445.068673864</v>
      </c>
      <c r="E22" s="36">
        <v>117783126.9414579</v>
      </c>
      <c r="F22" s="36">
        <v>186330859.10603899</v>
      </c>
      <c r="G22" s="36">
        <v>199901479.13317117</v>
      </c>
      <c r="H22" s="36">
        <v>145750026.01084</v>
      </c>
      <c r="I22" s="36">
        <v>91464145.697760001</v>
      </c>
      <c r="J22" s="36">
        <f>'08.2 TRANSF. CANON'!J20+'08.3 REGALIAS MINERAS'!J21+'08.4 DER. VIGENCIA PENALIDAD'!J22</f>
        <v>87032168.288113415</v>
      </c>
      <c r="K22" s="36">
        <f>'08.2 TRANSF. CANON'!K20+'08.3 REGALIAS MINERAS'!K21+'08.4 DER. VIGENCIA PENALIDAD'!K22</f>
        <v>97753471.768000007</v>
      </c>
    </row>
    <row r="23" spans="1:11">
      <c r="A23" s="33" t="s">
        <v>102</v>
      </c>
      <c r="B23" s="36">
        <v>214350.89860000001</v>
      </c>
      <c r="C23" s="36">
        <v>418151.15014961758</v>
      </c>
      <c r="D23" s="36">
        <v>477062.15524675179</v>
      </c>
      <c r="E23" s="36">
        <v>114580.23345233868</v>
      </c>
      <c r="F23" s="36">
        <v>488981.38280839717</v>
      </c>
      <c r="G23" s="36">
        <v>589887.75891903555</v>
      </c>
      <c r="H23" s="36">
        <v>414056.74178000004</v>
      </c>
      <c r="I23" s="36">
        <v>465466.93167999998</v>
      </c>
      <c r="J23" s="36">
        <f>'08.2 TRANSF. CANON'!J21+'08.3 REGALIAS MINERAS'!J22+'08.4 DER. VIGENCIA PENALIDAD'!J23</f>
        <v>105507.45499999999</v>
      </c>
      <c r="K23" s="36">
        <f>'08.2 TRANSF. CANON'!K21+'08.3 REGALIAS MINERAS'!K22+'08.4 DER. VIGENCIA PENALIDAD'!K23</f>
        <v>742.5</v>
      </c>
    </row>
    <row r="24" spans="1:11">
      <c r="A24" s="33" t="s">
        <v>103</v>
      </c>
      <c r="B24" s="36">
        <v>1453939.7741999999</v>
      </c>
      <c r="C24" s="36">
        <v>1551357.1201049828</v>
      </c>
      <c r="D24" s="36">
        <v>1859395.4470035345</v>
      </c>
      <c r="E24" s="36">
        <v>1986445.1567431935</v>
      </c>
      <c r="F24" s="36">
        <v>2207435.8189031449</v>
      </c>
      <c r="G24" s="36">
        <v>3050291.1766951731</v>
      </c>
      <c r="H24" s="36">
        <v>5120161.9310600003</v>
      </c>
      <c r="I24" s="36">
        <v>4484740.0181599995</v>
      </c>
      <c r="J24" s="36">
        <f>'08.2 TRANSF. CANON'!J22+'08.3 REGALIAS MINERAS'!J23+'08.4 DER. VIGENCIA PENALIDAD'!J24</f>
        <v>7070181.0129999993</v>
      </c>
      <c r="K24" s="36">
        <f>'08.2 TRANSF. CANON'!K22+'08.3 REGALIAS MINERAS'!K23+'08.4 DER. VIGENCIA PENALIDAD'!K24</f>
        <v>1369867.0439999998</v>
      </c>
    </row>
    <row r="25" spans="1:11">
      <c r="A25" s="33" t="s">
        <v>104</v>
      </c>
      <c r="B25" s="36">
        <v>586127658.2802</v>
      </c>
      <c r="C25" s="36">
        <v>319895057.51610309</v>
      </c>
      <c r="D25" s="36">
        <v>446120182.9646666</v>
      </c>
      <c r="E25" s="36">
        <v>345257084.74441558</v>
      </c>
      <c r="F25" s="36">
        <v>500118580.71051222</v>
      </c>
      <c r="G25" s="36">
        <v>421321618.06921977</v>
      </c>
      <c r="H25" s="36">
        <v>362196812.37268001</v>
      </c>
      <c r="I25" s="36">
        <v>303773208.22975999</v>
      </c>
      <c r="J25" s="36">
        <f>'08.2 TRANSF. CANON'!J23+'08.3 REGALIAS MINERAS'!J24+'08.4 DER. VIGENCIA PENALIDAD'!J25</f>
        <v>225809459.89780262</v>
      </c>
      <c r="K25" s="36">
        <f>'08.2 TRANSF. CANON'!K23+'08.3 REGALIAS MINERAS'!K24+'08.4 DER. VIGENCIA PENALIDAD'!K25</f>
        <v>105896475.08300002</v>
      </c>
    </row>
    <row r="26" spans="1:11">
      <c r="A26" s="33" t="s">
        <v>105</v>
      </c>
      <c r="B26" s="36">
        <v>451362728.24669999</v>
      </c>
      <c r="C26" s="36">
        <v>438974377.01479346</v>
      </c>
      <c r="D26" s="36">
        <v>147895217.47337314</v>
      </c>
      <c r="E26" s="36">
        <v>206278602.87626642</v>
      </c>
      <c r="F26" s="36">
        <v>261270046.13078004</v>
      </c>
      <c r="G26" s="36">
        <v>227450185.27691138</v>
      </c>
      <c r="H26" s="36">
        <v>128872727.13410001</v>
      </c>
      <c r="I26" s="36">
        <v>85954084.441439986</v>
      </c>
      <c r="J26" s="36">
        <f>'08.2 TRANSF. CANON'!J24+'08.3 REGALIAS MINERAS'!J25+'08.4 DER. VIGENCIA PENALIDAD'!J26</f>
        <v>43139785.983637348</v>
      </c>
      <c r="K26" s="36">
        <f>'08.2 TRANSF. CANON'!K24+'08.3 REGALIAS MINERAS'!K25+'08.4 DER. VIGENCIA PENALIDAD'!K26</f>
        <v>60631337.094999999</v>
      </c>
    </row>
    <row r="27" spans="1:11">
      <c r="A27" s="33" t="s">
        <v>106</v>
      </c>
      <c r="B27" s="36">
        <v>3687658.5786000001</v>
      </c>
      <c r="C27" s="36">
        <v>5412573.3953502765</v>
      </c>
      <c r="D27" s="36">
        <v>5377922.3562381808</v>
      </c>
      <c r="E27" s="36">
        <v>5306423.1324795112</v>
      </c>
      <c r="F27" s="36">
        <v>5455625.2764978996</v>
      </c>
      <c r="G27" s="36">
        <v>6632227.9950636607</v>
      </c>
      <c r="H27" s="36">
        <v>12665687.461540002</v>
      </c>
      <c r="I27" s="36">
        <v>11693265.65992</v>
      </c>
      <c r="J27" s="36">
        <f>'08.2 TRANSF. CANON'!J25+'08.3 REGALIAS MINERAS'!J26+'08.4 DER. VIGENCIA PENALIDAD'!J27</f>
        <v>40099774.299650505</v>
      </c>
      <c r="K27" s="36">
        <f>'08.2 TRANSF. CANON'!K25+'08.3 REGALIAS MINERAS'!K26+'08.4 DER. VIGENCIA PENALIDAD'!K27</f>
        <v>6941737.0840000007</v>
      </c>
    </row>
    <row r="28" spans="1:11">
      <c r="A28" s="33" t="s">
        <v>107</v>
      </c>
      <c r="B28" s="36">
        <v>187761005.57690001</v>
      </c>
      <c r="C28" s="36">
        <v>241942667.53183195</v>
      </c>
      <c r="D28" s="36">
        <v>293447473.11829656</v>
      </c>
      <c r="E28" s="36">
        <v>260812911.4911198</v>
      </c>
      <c r="F28" s="36">
        <v>397361014.50526154</v>
      </c>
      <c r="G28" s="36">
        <v>377115469.72351629</v>
      </c>
      <c r="H28" s="36">
        <v>275624663.42460001</v>
      </c>
      <c r="I28" s="36">
        <v>237485100.12136</v>
      </c>
      <c r="J28" s="36">
        <f>'08.2 TRANSF. CANON'!J26+'08.3 REGALIAS MINERAS'!J27+'08.4 DER. VIGENCIA PENALIDAD'!J28</f>
        <v>122134194.42960674</v>
      </c>
      <c r="K28" s="36">
        <f>'08.2 TRANSF. CANON'!K26+'08.3 REGALIAS MINERAS'!K27+'08.4 DER. VIGENCIA PENALIDAD'!K28</f>
        <v>111033987.074</v>
      </c>
    </row>
    <row r="29" spans="1:11">
      <c r="A29" s="33" t="s">
        <v>108</v>
      </c>
      <c r="B29" s="36">
        <v>1132844.8647</v>
      </c>
      <c r="C29" s="36">
        <v>1527023.8140482651</v>
      </c>
      <c r="D29" s="36">
        <v>1192003.3957302771</v>
      </c>
      <c r="E29" s="36">
        <v>1383843.2131051037</v>
      </c>
      <c r="F29" s="36">
        <v>1561706.4410984239</v>
      </c>
      <c r="G29" s="36">
        <v>2013543.8280217585</v>
      </c>
      <c r="H29" s="36">
        <v>1576367.9918800001</v>
      </c>
      <c r="I29" s="36">
        <v>3115735.1436799997</v>
      </c>
      <c r="J29" s="36">
        <f>'08.2 TRANSF. CANON'!J27+'08.3 REGALIAS MINERAS'!J28+'08.4 DER. VIGENCIA PENALIDAD'!J29</f>
        <v>2559411.0832000002</v>
      </c>
      <c r="K29" s="36">
        <f>'08.2 TRANSF. CANON'!K27+'08.3 REGALIAS MINERAS'!K28+'08.4 DER. VIGENCIA PENALIDAD'!K29</f>
        <v>1227441.2239999999</v>
      </c>
    </row>
    <row r="30" spans="1:11">
      <c r="A30" s="33" t="s">
        <v>109</v>
      </c>
      <c r="B30" s="36">
        <v>881815168.60259998</v>
      </c>
      <c r="C30" s="36">
        <v>799467984.10479236</v>
      </c>
      <c r="D30" s="36">
        <v>351246840.4315868</v>
      </c>
      <c r="E30" s="36">
        <v>278801911.78170145</v>
      </c>
      <c r="F30" s="36">
        <v>459989093.80042839</v>
      </c>
      <c r="G30" s="36">
        <v>386564323.60621232</v>
      </c>
      <c r="H30" s="36">
        <v>304535228.34421998</v>
      </c>
      <c r="I30" s="36">
        <v>279236762.76184005</v>
      </c>
      <c r="J30" s="36">
        <f>'08.2 TRANSF. CANON'!J28+'08.3 REGALIAS MINERAS'!J29+'08.4 DER. VIGENCIA PENALIDAD'!J30</f>
        <v>214765362.31498647</v>
      </c>
      <c r="K30" s="36">
        <f>'08.2 TRANSF. CANON'!K28+'08.3 REGALIAS MINERAS'!K29+'08.4 DER. VIGENCIA PENALIDAD'!K30</f>
        <v>112476068.04100001</v>
      </c>
    </row>
    <row r="31" spans="1:11">
      <c r="A31" s="33" t="s">
        <v>110</v>
      </c>
      <c r="B31" s="36">
        <v>10809.351299999998</v>
      </c>
      <c r="C31" s="36">
        <v>11310.414307878293</v>
      </c>
      <c r="D31" s="36">
        <v>12014.912377266814</v>
      </c>
      <c r="E31" s="36">
        <v>19463.666679419461</v>
      </c>
      <c r="F31" s="36">
        <v>19455.877442696172</v>
      </c>
      <c r="G31" s="36">
        <v>43553.030509609976</v>
      </c>
      <c r="H31" s="36">
        <v>55096.25740000001</v>
      </c>
      <c r="I31" s="36">
        <v>56406.394079999998</v>
      </c>
      <c r="J31" s="36">
        <f>'08.2 TRANSF. CANON'!J29+'08.3 REGALIAS MINERAS'!J30+'08.4 DER. VIGENCIA PENALIDAD'!J31</f>
        <v>68215.5</v>
      </c>
      <c r="K31" s="36">
        <f>'08.2 TRANSF. CANON'!K29+'08.3 REGALIAS MINERAS'!K30+'08.4 DER. VIGENCIA PENALIDAD'!K31</f>
        <v>84906.25</v>
      </c>
    </row>
    <row r="32" spans="1:11">
      <c r="A32" s="33" t="s">
        <v>111</v>
      </c>
      <c r="B32" s="36">
        <v>92841.375</v>
      </c>
      <c r="C32" s="36">
        <v>28699.609274904571</v>
      </c>
      <c r="D32" s="36">
        <v>25915.892184152653</v>
      </c>
      <c r="E32" s="36">
        <v>46904.923492221176</v>
      </c>
      <c r="F32" s="36">
        <v>35251.343504267919</v>
      </c>
      <c r="G32" s="36">
        <v>74048.562939078285</v>
      </c>
      <c r="H32" s="36">
        <v>37294.849779999997</v>
      </c>
      <c r="I32" s="36">
        <v>40275</v>
      </c>
      <c r="J32" s="36">
        <f>'08.2 TRANSF. CANON'!J30+'08.3 REGALIAS MINERAS'!J31+'08.4 DER. VIGENCIA PENALIDAD'!J32</f>
        <v>20881.832200000001</v>
      </c>
      <c r="K32" s="36">
        <f>'08.2 TRANSF. CANON'!K30+'08.3 REGALIAS MINERAS'!K31+'08.4 DER. VIGENCIA PENALIDAD'!K32</f>
        <v>0</v>
      </c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  <c r="J33" s="10"/>
      <c r="K33" s="10"/>
    </row>
    <row r="34" spans="1:11">
      <c r="A34" s="35" t="s">
        <v>112</v>
      </c>
      <c r="B34" s="37">
        <f t="shared" ref="B34:H34" si="0">SUM(B8:B32)</f>
        <v>5733006464.1572008</v>
      </c>
      <c r="C34" s="37">
        <f t="shared" si="0"/>
        <v>5028011252.9445906</v>
      </c>
      <c r="D34" s="37">
        <f t="shared" si="0"/>
        <v>3858728665.0702405</v>
      </c>
      <c r="E34" s="37">
        <f t="shared" si="0"/>
        <v>3798964241.4584179</v>
      </c>
      <c r="F34" s="37">
        <f t="shared" si="0"/>
        <v>5131745343.7070303</v>
      </c>
      <c r="G34" s="37">
        <f t="shared" si="0"/>
        <v>5785521249.0958252</v>
      </c>
      <c r="H34" s="37">
        <f t="shared" si="0"/>
        <v>4468435110.5700397</v>
      </c>
      <c r="I34" s="37">
        <f>SUM(I8:I32)</f>
        <v>3597622638.1935205</v>
      </c>
      <c r="J34" s="37">
        <f>SUM(J8:J32)</f>
        <v>2523761446.9697237</v>
      </c>
      <c r="K34" s="37">
        <f>SUM(K8:K32)</f>
        <v>2344030719.1930003</v>
      </c>
    </row>
    <row r="35" spans="1:11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4" spans="1:11">
      <c r="A44" s="11" t="s">
        <v>143</v>
      </c>
    </row>
    <row r="45" spans="1:11">
      <c r="A45" s="10" t="s">
        <v>115</v>
      </c>
    </row>
    <row r="47" spans="1:11">
      <c r="A47" s="11" t="s">
        <v>140</v>
      </c>
    </row>
    <row r="48" spans="1:11">
      <c r="A48" s="10" t="s">
        <v>116</v>
      </c>
    </row>
    <row r="50" spans="1:1">
      <c r="A50" s="10" t="s">
        <v>121</v>
      </c>
    </row>
    <row r="52" spans="1:1">
      <c r="A52" s="11" t="s">
        <v>154</v>
      </c>
    </row>
    <row r="53" spans="1:1">
      <c r="A53" s="10" t="s">
        <v>278</v>
      </c>
    </row>
  </sheetData>
  <pageMargins left="0.7" right="0.7" top="0.75" bottom="0.75" header="0.3" footer="0.3"/>
  <pageSetup scale="56" orientation="landscape" r:id="rId1"/>
  <ignoredErrors>
    <ignoredError sqref="B34:I3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</sheetPr>
  <dimension ref="A1:K55"/>
  <sheetViews>
    <sheetView zoomScaleNormal="100" workbookViewId="0">
      <selection activeCell="K32" sqref="A6:K32"/>
    </sheetView>
  </sheetViews>
  <sheetFormatPr baseColWidth="10" defaultColWidth="11.5703125" defaultRowHeight="12"/>
  <cols>
    <col min="1" max="1" width="18.42578125" style="10" customWidth="1"/>
    <col min="2" max="5" width="15.42578125" style="18" customWidth="1"/>
    <col min="6" max="9" width="15.42578125" style="12" customWidth="1"/>
    <col min="10" max="10" width="18.28515625" style="10" customWidth="1"/>
    <col min="11" max="11" width="16.85546875" style="10" customWidth="1"/>
    <col min="12" max="12" width="4.85546875" style="10" customWidth="1"/>
    <col min="13" max="16384" width="11.5703125" style="10"/>
  </cols>
  <sheetData>
    <row r="1" spans="1:11" ht="15">
      <c r="A1" s="34" t="s">
        <v>229</v>
      </c>
    </row>
    <row r="2" spans="1:11" ht="15">
      <c r="A2" s="34" t="s">
        <v>122</v>
      </c>
    </row>
    <row r="3" spans="1:11">
      <c r="A3" s="33" t="s">
        <v>86</v>
      </c>
      <c r="G3" s="28"/>
      <c r="H3" s="28"/>
    </row>
    <row r="4" spans="1:11">
      <c r="E4" s="12"/>
    </row>
    <row r="5" spans="1:11">
      <c r="A5" s="186" t="s">
        <v>230</v>
      </c>
      <c r="B5" s="187">
        <v>2008</v>
      </c>
      <c r="C5" s="187">
        <v>2009</v>
      </c>
      <c r="D5" s="187">
        <v>2010</v>
      </c>
      <c r="E5" s="187">
        <v>2011</v>
      </c>
      <c r="F5" s="187">
        <v>2012</v>
      </c>
      <c r="G5" s="187">
        <v>2013</v>
      </c>
      <c r="H5" s="187">
        <v>2014</v>
      </c>
      <c r="I5" s="187">
        <v>2015</v>
      </c>
      <c r="J5" s="187">
        <v>2016</v>
      </c>
      <c r="K5" s="187">
        <v>2017</v>
      </c>
    </row>
    <row r="6" spans="1:11">
      <c r="A6" s="33" t="s">
        <v>87</v>
      </c>
      <c r="B6" s="36">
        <v>17933.04</v>
      </c>
      <c r="C6" s="36">
        <v>74217.87</v>
      </c>
      <c r="D6" s="36">
        <v>111199.59</v>
      </c>
      <c r="E6" s="36">
        <v>126051.05</v>
      </c>
      <c r="F6" s="36">
        <v>92.62</v>
      </c>
      <c r="G6" s="36">
        <v>12.48</v>
      </c>
      <c r="H6" s="36">
        <v>7.12</v>
      </c>
      <c r="I6" s="36">
        <v>89.12</v>
      </c>
      <c r="J6" s="36">
        <v>14.989999999999998</v>
      </c>
      <c r="K6" s="272">
        <v>0</v>
      </c>
    </row>
    <row r="7" spans="1:11">
      <c r="A7" s="33" t="s">
        <v>88</v>
      </c>
      <c r="B7" s="36">
        <v>1319496305.51</v>
      </c>
      <c r="C7" s="36">
        <v>855475615.14999998</v>
      </c>
      <c r="D7" s="36">
        <v>782241866.36999989</v>
      </c>
      <c r="E7" s="36">
        <v>756045883.97000003</v>
      </c>
      <c r="F7" s="36">
        <v>1003300317.11</v>
      </c>
      <c r="G7" s="36">
        <v>1003366246.96</v>
      </c>
      <c r="H7" s="36">
        <v>731629442.54999995</v>
      </c>
      <c r="I7" s="36">
        <v>415256250.88999999</v>
      </c>
      <c r="J7" s="36">
        <v>313663812.89999998</v>
      </c>
      <c r="K7" s="272">
        <v>494474963.68000001</v>
      </c>
    </row>
    <row r="8" spans="1:11">
      <c r="A8" s="33" t="s">
        <v>89</v>
      </c>
      <c r="B8" s="36">
        <v>22544897.590000004</v>
      </c>
      <c r="C8" s="36">
        <v>12005878.120000001</v>
      </c>
      <c r="D8" s="36">
        <v>744744.65999999992</v>
      </c>
      <c r="E8" s="36">
        <v>2003181.67</v>
      </c>
      <c r="F8" s="36">
        <v>7035996.9500000002</v>
      </c>
      <c r="G8" s="36">
        <v>11641850.82</v>
      </c>
      <c r="H8" s="36">
        <v>2259338.4299999997</v>
      </c>
      <c r="I8" s="36">
        <v>659.47</v>
      </c>
      <c r="J8" s="36">
        <v>3207066.32</v>
      </c>
      <c r="K8" s="272">
        <v>16469485.630000001</v>
      </c>
    </row>
    <row r="9" spans="1:11">
      <c r="A9" s="33" t="s">
        <v>90</v>
      </c>
      <c r="B9" s="36">
        <v>457527413.31</v>
      </c>
      <c r="C9" s="36">
        <v>530845865.07999998</v>
      </c>
      <c r="D9" s="36">
        <v>347511926.96000004</v>
      </c>
      <c r="E9" s="36">
        <v>662649336.91999996</v>
      </c>
      <c r="F9" s="36">
        <v>781587277</v>
      </c>
      <c r="G9" s="36">
        <v>445771506.77000004</v>
      </c>
      <c r="H9" s="36">
        <v>383204568.28999996</v>
      </c>
      <c r="I9" s="36">
        <v>356823875.94999999</v>
      </c>
      <c r="J9" s="36">
        <v>21985207.27</v>
      </c>
      <c r="K9" s="272">
        <v>258608519.87</v>
      </c>
    </row>
    <row r="10" spans="1:11">
      <c r="A10" s="33" t="s">
        <v>91</v>
      </c>
      <c r="B10" s="36">
        <v>41206251.899999999</v>
      </c>
      <c r="C10" s="36">
        <v>9502869.9600000009</v>
      </c>
      <c r="D10" s="36">
        <v>34324031.140000001</v>
      </c>
      <c r="E10" s="36">
        <v>57453332.809999995</v>
      </c>
      <c r="F10" s="36">
        <v>83545774.930000007</v>
      </c>
      <c r="G10" s="36">
        <v>16803539.789999999</v>
      </c>
      <c r="H10" s="36">
        <v>3308871.21</v>
      </c>
      <c r="I10" s="36">
        <v>9649463.5899999999</v>
      </c>
      <c r="J10" s="36">
        <v>15023096.52</v>
      </c>
      <c r="K10" s="272">
        <v>10813574.67</v>
      </c>
    </row>
    <row r="11" spans="1:11">
      <c r="A11" s="33" t="s">
        <v>92</v>
      </c>
      <c r="B11" s="36">
        <v>183348632.80000001</v>
      </c>
      <c r="C11" s="36">
        <v>228105055.57999998</v>
      </c>
      <c r="D11" s="36">
        <v>411689577.15999997</v>
      </c>
      <c r="E11" s="36">
        <v>417671620.28999996</v>
      </c>
      <c r="F11" s="36">
        <v>538824016.48000002</v>
      </c>
      <c r="G11" s="36">
        <v>528459118.89999998</v>
      </c>
      <c r="H11" s="36">
        <v>351470803.22000003</v>
      </c>
      <c r="I11" s="36">
        <v>209812694.41999999</v>
      </c>
      <c r="J11" s="36">
        <v>216889851.09999999</v>
      </c>
      <c r="K11" s="272">
        <v>185195634.31</v>
      </c>
    </row>
    <row r="12" spans="1:11">
      <c r="A12" s="33" t="s">
        <v>93</v>
      </c>
      <c r="B12" s="36">
        <v>1886.72</v>
      </c>
      <c r="C12" s="36">
        <v>31.240000000000002</v>
      </c>
      <c r="D12" s="36">
        <v>13.91</v>
      </c>
      <c r="E12" s="36">
        <v>54.879999999999995</v>
      </c>
      <c r="F12" s="36">
        <v>1111.96</v>
      </c>
      <c r="G12" s="36">
        <v>477.55</v>
      </c>
      <c r="H12" s="36">
        <v>2637.24</v>
      </c>
      <c r="I12" s="36">
        <v>15468.939999999999</v>
      </c>
      <c r="J12" s="36">
        <v>5134.92</v>
      </c>
      <c r="K12" s="272">
        <v>8256.16</v>
      </c>
    </row>
    <row r="13" spans="1:11">
      <c r="A13" s="33" t="s">
        <v>94</v>
      </c>
      <c r="B13" s="36">
        <v>242406460.46000001</v>
      </c>
      <c r="C13" s="36">
        <v>135273907.24000001</v>
      </c>
      <c r="D13" s="36">
        <v>103638879.95</v>
      </c>
      <c r="E13" s="36">
        <v>170082899.13</v>
      </c>
      <c r="F13" s="36">
        <v>357199502.73000002</v>
      </c>
      <c r="G13" s="36">
        <v>34983511.259999998</v>
      </c>
      <c r="H13" s="36">
        <v>100854933.39999999</v>
      </c>
      <c r="I13" s="36">
        <v>137066946.16</v>
      </c>
      <c r="J13" s="36">
        <v>49043314.479999997</v>
      </c>
      <c r="K13" s="272">
        <v>81305449.939999998</v>
      </c>
    </row>
    <row r="14" spans="1:11">
      <c r="A14" s="33" t="s">
        <v>95</v>
      </c>
      <c r="B14" s="36">
        <v>48079583.93</v>
      </c>
      <c r="C14" s="36">
        <v>16853688.530000001</v>
      </c>
      <c r="D14" s="36">
        <v>5812310.2400000002</v>
      </c>
      <c r="E14" s="36">
        <v>8536206.0899999999</v>
      </c>
      <c r="F14" s="36">
        <v>18430940.420000002</v>
      </c>
      <c r="G14" s="36">
        <v>9866148.8900000006</v>
      </c>
      <c r="H14" s="36">
        <v>3403180.4899999998</v>
      </c>
      <c r="I14" s="36">
        <v>1919372.6</v>
      </c>
      <c r="J14" s="36">
        <v>95516.83</v>
      </c>
      <c r="K14" s="272">
        <v>980189.5</v>
      </c>
    </row>
    <row r="15" spans="1:11">
      <c r="A15" s="33" t="s">
        <v>96</v>
      </c>
      <c r="B15" s="36">
        <v>7728576.9900000002</v>
      </c>
      <c r="C15" s="36">
        <v>2682871.1500000004</v>
      </c>
      <c r="D15" s="36">
        <v>1649753.88</v>
      </c>
      <c r="E15" s="36">
        <v>4322956.87</v>
      </c>
      <c r="F15" s="36">
        <v>4139210.03</v>
      </c>
      <c r="G15" s="36">
        <v>1098254.94</v>
      </c>
      <c r="H15" s="36">
        <v>125513.64</v>
      </c>
      <c r="I15" s="36">
        <v>805950.03</v>
      </c>
      <c r="J15" s="36">
        <v>22759.97</v>
      </c>
      <c r="K15" s="272">
        <v>3631134.7199999997</v>
      </c>
    </row>
    <row r="16" spans="1:11">
      <c r="A16" s="33" t="s">
        <v>97</v>
      </c>
      <c r="B16" s="36">
        <v>68652141.739999995</v>
      </c>
      <c r="C16" s="36">
        <v>110479558.08</v>
      </c>
      <c r="D16" s="36">
        <v>67342320.370000005</v>
      </c>
      <c r="E16" s="36">
        <v>201987826.62</v>
      </c>
      <c r="F16" s="36">
        <v>347064086</v>
      </c>
      <c r="G16" s="36">
        <v>185986109.46000001</v>
      </c>
      <c r="H16" s="36">
        <v>234651200.10999998</v>
      </c>
      <c r="I16" s="36">
        <v>126136074.55</v>
      </c>
      <c r="J16" s="36">
        <v>56638874.040000007</v>
      </c>
      <c r="K16" s="272">
        <v>93245662.599999994</v>
      </c>
    </row>
    <row r="17" spans="1:11">
      <c r="A17" s="33" t="s">
        <v>98</v>
      </c>
      <c r="B17" s="36">
        <v>123229875.47</v>
      </c>
      <c r="C17" s="36">
        <v>38907551.469999999</v>
      </c>
      <c r="D17" s="36">
        <v>63002507.140000001</v>
      </c>
      <c r="E17" s="36">
        <v>78663596.210000008</v>
      </c>
      <c r="F17" s="36">
        <v>108067124.84</v>
      </c>
      <c r="G17" s="36">
        <v>63627363.269999996</v>
      </c>
      <c r="H17" s="36">
        <v>32192362.059999999</v>
      </c>
      <c r="I17" s="36">
        <v>15536481.15</v>
      </c>
      <c r="J17" s="36">
        <v>25434253.299999997</v>
      </c>
      <c r="K17" s="272">
        <v>62385858.5</v>
      </c>
    </row>
    <row r="18" spans="1:11">
      <c r="A18" s="33" t="s">
        <v>99</v>
      </c>
      <c r="B18" s="36">
        <v>264799247.04000002</v>
      </c>
      <c r="C18" s="36">
        <v>372054757.60000002</v>
      </c>
      <c r="D18" s="36">
        <v>422325535.78999996</v>
      </c>
      <c r="E18" s="36">
        <v>459340507.74000001</v>
      </c>
      <c r="F18" s="36">
        <v>547675206.03999996</v>
      </c>
      <c r="G18" s="36">
        <v>545255309.13999999</v>
      </c>
      <c r="H18" s="36">
        <v>358192493.45999998</v>
      </c>
      <c r="I18" s="36">
        <v>288802646.45999998</v>
      </c>
      <c r="J18" s="36">
        <v>253360992.87</v>
      </c>
      <c r="K18" s="272">
        <v>254956497.04999998</v>
      </c>
    </row>
    <row r="19" spans="1:11">
      <c r="A19" s="33" t="s">
        <v>100</v>
      </c>
      <c r="B19" s="36">
        <v>0</v>
      </c>
      <c r="C19" s="36">
        <v>274095.75</v>
      </c>
      <c r="D19" s="36">
        <v>115757.74</v>
      </c>
      <c r="E19" s="36">
        <v>501828.61</v>
      </c>
      <c r="F19" s="36">
        <v>444450.51</v>
      </c>
      <c r="G19" s="36">
        <v>95383.06</v>
      </c>
      <c r="H19" s="36">
        <v>1078.8699999999999</v>
      </c>
      <c r="I19" s="36">
        <v>1429.08</v>
      </c>
      <c r="J19" s="36">
        <v>4315.1399999999994</v>
      </c>
      <c r="K19" s="272">
        <v>6720.92</v>
      </c>
    </row>
    <row r="20" spans="1:11">
      <c r="A20" s="33" t="s">
        <v>101</v>
      </c>
      <c r="B20" s="36">
        <v>183366498.43000001</v>
      </c>
      <c r="C20" s="36">
        <v>68279154.75</v>
      </c>
      <c r="D20" s="36">
        <v>72488136.25</v>
      </c>
      <c r="E20" s="36">
        <v>105630074.91999999</v>
      </c>
      <c r="F20" s="36">
        <v>161777753.31</v>
      </c>
      <c r="G20" s="36">
        <v>103733678.27999999</v>
      </c>
      <c r="H20" s="36">
        <v>53900588.590000004</v>
      </c>
      <c r="I20" s="36">
        <v>75878391.219999999</v>
      </c>
      <c r="J20" s="36">
        <v>41111915.07</v>
      </c>
      <c r="K20" s="272">
        <v>75575204.480000004</v>
      </c>
    </row>
    <row r="21" spans="1:11">
      <c r="A21" s="33" t="s">
        <v>102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272">
        <v>0</v>
      </c>
    </row>
    <row r="22" spans="1:11">
      <c r="A22" s="33" t="s">
        <v>103</v>
      </c>
      <c r="B22" s="36">
        <v>47797.5</v>
      </c>
      <c r="C22" s="36">
        <v>43896.76</v>
      </c>
      <c r="D22" s="36">
        <v>56577.5</v>
      </c>
      <c r="E22" s="36">
        <v>120121.37</v>
      </c>
      <c r="F22" s="36">
        <v>710522.33</v>
      </c>
      <c r="G22" s="36">
        <v>1670990.4700000002</v>
      </c>
      <c r="H22" s="36">
        <v>789063.23</v>
      </c>
      <c r="I22" s="36">
        <v>99562.389999999985</v>
      </c>
      <c r="J22" s="36">
        <v>582873.76</v>
      </c>
      <c r="K22" s="272">
        <v>884570.42999999993</v>
      </c>
    </row>
    <row r="23" spans="1:11">
      <c r="A23" s="33" t="s">
        <v>104</v>
      </c>
      <c r="B23" s="36">
        <v>211435193.41</v>
      </c>
      <c r="C23" s="36">
        <v>385563975.85000002</v>
      </c>
      <c r="D23" s="36">
        <v>245490011.28</v>
      </c>
      <c r="E23" s="36">
        <v>392507454.75</v>
      </c>
      <c r="F23" s="36">
        <v>325421341.69</v>
      </c>
      <c r="G23" s="36">
        <v>297492036.81999999</v>
      </c>
      <c r="H23" s="36">
        <v>249401909.13</v>
      </c>
      <c r="I23" s="36">
        <v>233544864.59999999</v>
      </c>
      <c r="J23" s="36">
        <v>189395284.74000001</v>
      </c>
      <c r="K23" s="272">
        <v>87391273.040000007</v>
      </c>
    </row>
    <row r="24" spans="1:11">
      <c r="A24" s="33" t="s">
        <v>105</v>
      </c>
      <c r="B24" s="36">
        <v>377199408.09999996</v>
      </c>
      <c r="C24" s="36">
        <v>112581503.64999999</v>
      </c>
      <c r="D24" s="36">
        <v>149832539.31</v>
      </c>
      <c r="E24" s="36">
        <v>181704859.61000001</v>
      </c>
      <c r="F24" s="36">
        <v>197004847.94</v>
      </c>
      <c r="G24" s="36">
        <v>90142507.200000003</v>
      </c>
      <c r="H24" s="36">
        <v>64108014.82</v>
      </c>
      <c r="I24" s="36">
        <v>45275011.489999995</v>
      </c>
      <c r="J24" s="36">
        <v>12959532.629999999</v>
      </c>
      <c r="K24" s="272">
        <v>44307510.899999999</v>
      </c>
    </row>
    <row r="25" spans="1:11">
      <c r="A25" s="33" t="s">
        <v>106</v>
      </c>
      <c r="B25" s="36">
        <v>9607.2900000000009</v>
      </c>
      <c r="C25" s="36">
        <v>33783.71</v>
      </c>
      <c r="D25" s="36">
        <v>19851.16</v>
      </c>
      <c r="E25" s="36">
        <v>128027.83</v>
      </c>
      <c r="F25" s="36">
        <v>182005.68</v>
      </c>
      <c r="G25" s="36">
        <v>6206028.790000001</v>
      </c>
      <c r="H25" s="36">
        <v>4140435.82</v>
      </c>
      <c r="I25" s="36">
        <v>1851.9</v>
      </c>
      <c r="J25" s="36">
        <v>31623008.73</v>
      </c>
      <c r="K25" s="272">
        <v>5204824.2</v>
      </c>
    </row>
    <row r="26" spans="1:11">
      <c r="A26" s="33" t="s">
        <v>107</v>
      </c>
      <c r="B26" s="36">
        <v>172502222.28</v>
      </c>
      <c r="C26" s="36">
        <v>247656042.30000001</v>
      </c>
      <c r="D26" s="36">
        <v>181583871.34999999</v>
      </c>
      <c r="E26" s="36">
        <v>307169985.73000002</v>
      </c>
      <c r="F26" s="36">
        <v>304315338.49000001</v>
      </c>
      <c r="G26" s="36">
        <v>218491749.28</v>
      </c>
      <c r="H26" s="36">
        <v>177457561.19999999</v>
      </c>
      <c r="I26" s="36">
        <v>136941189.25</v>
      </c>
      <c r="J26" s="36">
        <v>87174903.689999998</v>
      </c>
      <c r="K26" s="272">
        <v>91418285.570000008</v>
      </c>
    </row>
    <row r="27" spans="1:11">
      <c r="A27" s="33" t="s">
        <v>108</v>
      </c>
      <c r="B27" s="36">
        <v>478211.55</v>
      </c>
      <c r="C27" s="36">
        <v>511912.33999999997</v>
      </c>
      <c r="D27" s="36">
        <v>436063.37</v>
      </c>
      <c r="E27" s="36">
        <v>622210.17000000004</v>
      </c>
      <c r="F27" s="36">
        <v>960723.89999999991</v>
      </c>
      <c r="G27" s="36">
        <v>554779.19999999995</v>
      </c>
      <c r="H27" s="36">
        <v>853012.37</v>
      </c>
      <c r="I27" s="36">
        <v>806841.22</v>
      </c>
      <c r="J27" s="36">
        <v>943407.78</v>
      </c>
      <c r="K27" s="272">
        <v>1055998.03</v>
      </c>
    </row>
    <row r="28" spans="1:11">
      <c r="A28" s="33" t="s">
        <v>109</v>
      </c>
      <c r="B28" s="36">
        <v>711596409.20000005</v>
      </c>
      <c r="C28" s="36">
        <v>307245982.46000004</v>
      </c>
      <c r="D28" s="36">
        <v>199206612.91</v>
      </c>
      <c r="E28" s="36">
        <v>350101607.76999998</v>
      </c>
      <c r="F28" s="36">
        <v>336547419.06</v>
      </c>
      <c r="G28" s="36">
        <v>251918679.81</v>
      </c>
      <c r="H28" s="36">
        <v>226801556.28999999</v>
      </c>
      <c r="I28" s="36">
        <v>205679752.31</v>
      </c>
      <c r="J28" s="36">
        <v>177659542.19</v>
      </c>
      <c r="K28" s="272">
        <v>94715680.090000004</v>
      </c>
    </row>
    <row r="29" spans="1:11">
      <c r="A29" s="33" t="s">
        <v>110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272">
        <v>46461.25</v>
      </c>
    </row>
    <row r="30" spans="1:11">
      <c r="A30" s="33" t="s">
        <v>111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272">
        <v>0</v>
      </c>
    </row>
    <row r="31" spans="1:11">
      <c r="A31" s="33"/>
      <c r="B31" s="36"/>
      <c r="C31" s="36"/>
      <c r="D31" s="36"/>
      <c r="E31" s="36"/>
      <c r="F31" s="36"/>
      <c r="G31" s="36"/>
      <c r="H31" s="36"/>
      <c r="I31" s="10"/>
    </row>
    <row r="32" spans="1:11">
      <c r="A32" s="35" t="s">
        <v>112</v>
      </c>
      <c r="B32" s="37">
        <f t="shared" ref="B32:G32" si="0">SUM(B6:B30)</f>
        <v>4435674554.2599993</v>
      </c>
      <c r="C32" s="37">
        <f t="shared" si="0"/>
        <v>3434452214.6400008</v>
      </c>
      <c r="D32" s="37">
        <f t="shared" si="0"/>
        <v>3089624088.0300002</v>
      </c>
      <c r="E32" s="37">
        <f t="shared" si="0"/>
        <v>4157369625.0100002</v>
      </c>
      <c r="F32" s="37">
        <f t="shared" si="0"/>
        <v>5124235060.0200005</v>
      </c>
      <c r="G32" s="37">
        <f t="shared" si="0"/>
        <v>3817165283.1399999</v>
      </c>
      <c r="H32" s="37">
        <f>SUM(H6:H30)</f>
        <v>2978748571.54</v>
      </c>
      <c r="I32" s="37">
        <f>SUM(I6:I30)</f>
        <v>2260054866.7900004</v>
      </c>
      <c r="J32" s="37">
        <f>SUM(J6:J30)</f>
        <v>1496824679.24</v>
      </c>
      <c r="K32" s="37">
        <f>SUM(K6:K30)</f>
        <v>1862681755.54</v>
      </c>
    </row>
    <row r="33" spans="1:11">
      <c r="B33" s="10"/>
      <c r="C33" s="10"/>
      <c r="D33" s="10"/>
      <c r="E33" s="10"/>
      <c r="F33" s="10"/>
      <c r="G33" s="10"/>
      <c r="H33" s="10"/>
      <c r="I33" s="10"/>
    </row>
    <row r="34" spans="1:11">
      <c r="K34" s="11" t="s">
        <v>351</v>
      </c>
    </row>
    <row r="39" spans="1:11">
      <c r="A39" s="5" t="s">
        <v>114</v>
      </c>
      <c r="B39" s="9"/>
      <c r="C39" s="9"/>
      <c r="D39" s="9"/>
      <c r="E39" s="9"/>
      <c r="F39" s="9"/>
      <c r="G39" s="9"/>
      <c r="H39" s="9"/>
      <c r="I39" s="9"/>
    </row>
    <row r="40" spans="1:11">
      <c r="A40" s="50" t="s">
        <v>153</v>
      </c>
      <c r="B40" s="45"/>
      <c r="C40" s="45"/>
      <c r="D40" s="45"/>
      <c r="E40" s="45"/>
      <c r="F40" s="45"/>
      <c r="G40" s="45"/>
      <c r="H40" s="45"/>
      <c r="I40" s="45"/>
    </row>
    <row r="42" spans="1:11">
      <c r="A42" s="11" t="s">
        <v>143</v>
      </c>
    </row>
    <row r="43" spans="1:11">
      <c r="A43" s="10" t="s">
        <v>115</v>
      </c>
    </row>
    <row r="45" spans="1:11">
      <c r="A45" s="11" t="s">
        <v>140</v>
      </c>
    </row>
    <row r="46" spans="1:11">
      <c r="A46" s="10" t="s">
        <v>116</v>
      </c>
    </row>
    <row r="47" spans="1:11">
      <c r="A47" s="10" t="s">
        <v>117</v>
      </c>
    </row>
    <row r="48" spans="1:11">
      <c r="A48" s="10" t="s">
        <v>118</v>
      </c>
    </row>
    <row r="49" spans="1:1">
      <c r="A49" s="10" t="s">
        <v>119</v>
      </c>
    </row>
    <row r="50" spans="1:1">
      <c r="A50" s="10" t="s">
        <v>120</v>
      </c>
    </row>
    <row r="52" spans="1:1">
      <c r="A52" s="10" t="s">
        <v>121</v>
      </c>
    </row>
    <row r="54" spans="1:1">
      <c r="A54" s="11" t="s">
        <v>141</v>
      </c>
    </row>
    <row r="55" spans="1:1">
      <c r="A55" s="10" t="s">
        <v>277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B32:I3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A1:K87"/>
  <sheetViews>
    <sheetView zoomScaleNormal="100" workbookViewId="0">
      <selection activeCell="K33" sqref="A7:K33"/>
    </sheetView>
  </sheetViews>
  <sheetFormatPr baseColWidth="10" defaultColWidth="11.5703125" defaultRowHeight="12"/>
  <cols>
    <col min="1" max="1" width="17.5703125" style="10" customWidth="1"/>
    <col min="2" max="5" width="13.42578125" style="18" customWidth="1"/>
    <col min="6" max="9" width="13.42578125" style="12" customWidth="1"/>
    <col min="10" max="11" width="13.42578125" style="10" customWidth="1"/>
    <col min="12" max="16384" width="11.5703125" style="10"/>
  </cols>
  <sheetData>
    <row r="1" spans="1:11" ht="15">
      <c r="A1" s="34" t="s">
        <v>232</v>
      </c>
    </row>
    <row r="2" spans="1:11" ht="15">
      <c r="A2" s="34" t="s">
        <v>123</v>
      </c>
    </row>
    <row r="3" spans="1:11">
      <c r="A3" s="33" t="s">
        <v>86</v>
      </c>
      <c r="G3" s="28"/>
      <c r="H3" s="28"/>
    </row>
    <row r="5" spans="1:11">
      <c r="E5" s="12"/>
    </row>
    <row r="6" spans="1:11">
      <c r="A6" s="186" t="s">
        <v>230</v>
      </c>
      <c r="B6" s="187">
        <v>2008</v>
      </c>
      <c r="C6" s="187">
        <v>2009</v>
      </c>
      <c r="D6" s="187">
        <v>2010</v>
      </c>
      <c r="E6" s="187">
        <v>2011</v>
      </c>
      <c r="F6" s="187">
        <v>2012</v>
      </c>
      <c r="G6" s="187">
        <v>2013</v>
      </c>
      <c r="H6" s="187">
        <v>2014</v>
      </c>
      <c r="I6" s="187">
        <v>2015</v>
      </c>
      <c r="J6" s="187">
        <v>2016</v>
      </c>
      <c r="K6" s="187">
        <v>2017</v>
      </c>
    </row>
    <row r="7" spans="1:11">
      <c r="A7" s="33" t="s">
        <v>87</v>
      </c>
      <c r="B7" s="36">
        <v>134260</v>
      </c>
      <c r="C7" s="36">
        <v>4436</v>
      </c>
      <c r="D7" s="36">
        <v>4468</v>
      </c>
      <c r="E7" s="36">
        <v>923</v>
      </c>
      <c r="F7" s="36">
        <v>39</v>
      </c>
      <c r="G7" s="36">
        <v>48</v>
      </c>
      <c r="H7" s="36">
        <v>58</v>
      </c>
      <c r="I7" s="36">
        <v>74.92</v>
      </c>
      <c r="J7" s="36">
        <v>61.78</v>
      </c>
      <c r="K7" s="36">
        <v>26.189999999999998</v>
      </c>
    </row>
    <row r="8" spans="1:11">
      <c r="A8" s="33" t="s">
        <v>88</v>
      </c>
      <c r="B8" s="36">
        <v>5169377</v>
      </c>
      <c r="C8" s="36">
        <v>1914984</v>
      </c>
      <c r="D8" s="36">
        <v>4392094</v>
      </c>
      <c r="E8" s="36">
        <v>5143777</v>
      </c>
      <c r="F8" s="36">
        <v>2307836</v>
      </c>
      <c r="G8" s="36">
        <v>3591939</v>
      </c>
      <c r="H8" s="36">
        <v>2794537</v>
      </c>
      <c r="I8" s="36">
        <v>3593649.19</v>
      </c>
      <c r="J8" s="36">
        <v>64479376.629999995</v>
      </c>
      <c r="K8" s="36">
        <v>91404515.439999998</v>
      </c>
    </row>
    <row r="9" spans="1:11">
      <c r="A9" s="33" t="s">
        <v>89</v>
      </c>
      <c r="B9" s="36">
        <v>2377545</v>
      </c>
      <c r="C9" s="36">
        <v>454836</v>
      </c>
      <c r="D9" s="36">
        <v>140127</v>
      </c>
      <c r="E9" s="36">
        <v>630930</v>
      </c>
      <c r="F9" s="36">
        <v>1467003</v>
      </c>
      <c r="G9" s="36">
        <v>2311448</v>
      </c>
      <c r="H9" s="36">
        <v>465201</v>
      </c>
      <c r="I9" s="36">
        <v>1873625.73</v>
      </c>
      <c r="J9" s="36">
        <v>5593507.0299999993</v>
      </c>
      <c r="K9" s="36">
        <v>2466843.71</v>
      </c>
    </row>
    <row r="10" spans="1:11">
      <c r="A10" s="33" t="s">
        <v>90</v>
      </c>
      <c r="B10" s="36">
        <v>32353502</v>
      </c>
      <c r="C10" s="36">
        <v>37677744</v>
      </c>
      <c r="D10" s="36">
        <v>47817208</v>
      </c>
      <c r="E10" s="36">
        <v>62327359</v>
      </c>
      <c r="F10" s="36">
        <v>34047458</v>
      </c>
      <c r="G10" s="36">
        <v>28469309</v>
      </c>
      <c r="H10" s="36">
        <v>61205266</v>
      </c>
      <c r="I10" s="36">
        <v>70970669.489999995</v>
      </c>
      <c r="J10" s="36">
        <v>346070142.09000003</v>
      </c>
      <c r="K10" s="36">
        <v>115092395.74000001</v>
      </c>
    </row>
    <row r="11" spans="1:11">
      <c r="A11" s="33" t="s">
        <v>91</v>
      </c>
      <c r="B11" s="36">
        <v>2987536</v>
      </c>
      <c r="C11" s="36">
        <v>5680483</v>
      </c>
      <c r="D11" s="36">
        <v>14009728</v>
      </c>
      <c r="E11" s="36">
        <v>27428581</v>
      </c>
      <c r="F11" s="36">
        <v>11305525</v>
      </c>
      <c r="G11" s="36">
        <v>8838112</v>
      </c>
      <c r="H11" s="36">
        <v>9143440</v>
      </c>
      <c r="I11" s="36">
        <v>10431709.24</v>
      </c>
      <c r="J11" s="36">
        <v>13828411.4</v>
      </c>
      <c r="K11" s="36">
        <v>8829130.9600000009</v>
      </c>
    </row>
    <row r="12" spans="1:11">
      <c r="A12" s="33" t="s">
        <v>92</v>
      </c>
      <c r="B12" s="36">
        <v>603619</v>
      </c>
      <c r="C12" s="36">
        <v>14610064</v>
      </c>
      <c r="D12" s="36">
        <v>57124732</v>
      </c>
      <c r="E12" s="36">
        <v>89462978</v>
      </c>
      <c r="F12" s="36">
        <v>54639955</v>
      </c>
      <c r="G12" s="36">
        <v>85457657</v>
      </c>
      <c r="H12" s="36">
        <v>43509723</v>
      </c>
      <c r="I12" s="36">
        <v>37939895.130000003</v>
      </c>
      <c r="J12" s="36">
        <v>39867955.800000004</v>
      </c>
      <c r="K12" s="36">
        <v>24610858.650000002</v>
      </c>
    </row>
    <row r="13" spans="1:11">
      <c r="A13" s="33" t="s">
        <v>93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>
      <c r="A14" s="33" t="s">
        <v>94</v>
      </c>
      <c r="B14" s="36">
        <v>0</v>
      </c>
      <c r="C14" s="36">
        <v>0</v>
      </c>
      <c r="D14" s="36">
        <v>19385830</v>
      </c>
      <c r="E14" s="36">
        <v>39996699</v>
      </c>
      <c r="F14" s="36">
        <v>28282072</v>
      </c>
      <c r="G14" s="36">
        <v>21311417</v>
      </c>
      <c r="H14" s="36">
        <v>38022772</v>
      </c>
      <c r="I14" s="36">
        <v>91040799.520000011</v>
      </c>
      <c r="J14" s="36">
        <v>108135667.40000001</v>
      </c>
      <c r="K14" s="36">
        <v>62512578.380000003</v>
      </c>
    </row>
    <row r="15" spans="1:11">
      <c r="A15" s="33" t="s">
        <v>95</v>
      </c>
      <c r="B15" s="36">
        <v>13695532</v>
      </c>
      <c r="C15" s="36">
        <v>7409606</v>
      </c>
      <c r="D15" s="36">
        <v>11902860</v>
      </c>
      <c r="E15" s="36">
        <v>21536755</v>
      </c>
      <c r="F15" s="36">
        <v>7169662</v>
      </c>
      <c r="G15" s="36">
        <v>6575704</v>
      </c>
      <c r="H15" s="36">
        <v>6097305</v>
      </c>
      <c r="I15" s="36">
        <v>7386627.25</v>
      </c>
      <c r="J15" s="36">
        <v>4262079.09</v>
      </c>
      <c r="K15" s="36">
        <v>2404373.46</v>
      </c>
    </row>
    <row r="16" spans="1:11">
      <c r="A16" s="33" t="s">
        <v>96</v>
      </c>
      <c r="B16" s="36">
        <v>1932104</v>
      </c>
      <c r="C16" s="36">
        <v>925949</v>
      </c>
      <c r="D16" s="36">
        <v>1421240</v>
      </c>
      <c r="E16" s="36">
        <v>2460403</v>
      </c>
      <c r="F16" s="36">
        <v>1312787</v>
      </c>
      <c r="G16" s="36">
        <v>1350610</v>
      </c>
      <c r="H16" s="36">
        <v>1417405</v>
      </c>
      <c r="I16" s="36">
        <v>1940862.95</v>
      </c>
      <c r="J16" s="36">
        <v>1996555.1700000002</v>
      </c>
      <c r="K16" s="36">
        <v>1511267.92</v>
      </c>
    </row>
    <row r="17" spans="1:11">
      <c r="A17" s="33" t="s">
        <v>97</v>
      </c>
      <c r="B17" s="36">
        <v>11287173</v>
      </c>
      <c r="C17" s="36">
        <v>8048300</v>
      </c>
      <c r="D17" s="36">
        <v>12491671</v>
      </c>
      <c r="E17" s="36">
        <v>28657841</v>
      </c>
      <c r="F17" s="36">
        <v>50162706</v>
      </c>
      <c r="G17" s="36">
        <v>39303662</v>
      </c>
      <c r="H17" s="36">
        <v>48393448</v>
      </c>
      <c r="I17" s="36">
        <v>12316881.129999999</v>
      </c>
      <c r="J17" s="36">
        <v>10090881.529999999</v>
      </c>
      <c r="K17" s="36">
        <v>6258486.3699999992</v>
      </c>
    </row>
    <row r="18" spans="1:11">
      <c r="A18" s="33" t="s">
        <v>98</v>
      </c>
      <c r="B18" s="36">
        <v>28059807</v>
      </c>
      <c r="C18" s="36">
        <v>20609806</v>
      </c>
      <c r="D18" s="36">
        <v>35561680</v>
      </c>
      <c r="E18" s="36">
        <v>51439201</v>
      </c>
      <c r="F18" s="36">
        <v>14513337</v>
      </c>
      <c r="G18" s="36">
        <v>22211870</v>
      </c>
      <c r="H18" s="36">
        <v>4771452</v>
      </c>
      <c r="I18" s="36">
        <v>42233184.329999998</v>
      </c>
      <c r="J18" s="36">
        <v>23859437.209999997</v>
      </c>
      <c r="K18" s="36">
        <v>14887953.140000001</v>
      </c>
    </row>
    <row r="19" spans="1:11">
      <c r="A19" s="33" t="s">
        <v>99</v>
      </c>
      <c r="B19" s="36">
        <v>23501267</v>
      </c>
      <c r="C19" s="36">
        <v>26089773</v>
      </c>
      <c r="D19" s="36">
        <v>41357775</v>
      </c>
      <c r="E19" s="36">
        <v>62079461</v>
      </c>
      <c r="F19" s="36">
        <v>46281459</v>
      </c>
      <c r="G19" s="36">
        <v>43177064</v>
      </c>
      <c r="H19" s="36">
        <v>35976682</v>
      </c>
      <c r="I19" s="36">
        <v>40327207.729999997</v>
      </c>
      <c r="J19" s="36">
        <v>38962430.539999999</v>
      </c>
      <c r="K19" s="36">
        <v>25375107.869999997</v>
      </c>
    </row>
    <row r="20" spans="1:11">
      <c r="A20" s="33" t="s">
        <v>100</v>
      </c>
      <c r="B20" s="36">
        <v>0</v>
      </c>
      <c r="C20" s="36">
        <v>0</v>
      </c>
      <c r="D20" s="36">
        <v>25896</v>
      </c>
      <c r="E20" s="36">
        <v>124424</v>
      </c>
      <c r="F20" s="36">
        <v>29154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>
      <c r="A21" s="33" t="s">
        <v>101</v>
      </c>
      <c r="B21" s="36">
        <v>42749832</v>
      </c>
      <c r="C21" s="36">
        <v>18927527</v>
      </c>
      <c r="D21" s="36">
        <v>35863622</v>
      </c>
      <c r="E21" s="36">
        <v>69320655</v>
      </c>
      <c r="F21" s="36">
        <v>26921423</v>
      </c>
      <c r="G21" s="36">
        <v>29843264</v>
      </c>
      <c r="H21" s="36">
        <v>24527570</v>
      </c>
      <c r="I21" s="36">
        <v>40962473.659999996</v>
      </c>
      <c r="J21" s="36">
        <v>28250435.450000003</v>
      </c>
      <c r="K21" s="36">
        <v>20155017.27</v>
      </c>
    </row>
    <row r="22" spans="1:11">
      <c r="A22" s="33" t="s">
        <v>102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>
      <c r="A23" s="33" t="s">
        <v>103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1:11">
      <c r="A24" s="33" t="s">
        <v>104</v>
      </c>
      <c r="B24" s="36">
        <v>104590058</v>
      </c>
      <c r="C24" s="36">
        <v>55321786</v>
      </c>
      <c r="D24" s="36">
        <v>93874114</v>
      </c>
      <c r="E24" s="36">
        <v>102567807</v>
      </c>
      <c r="F24" s="36">
        <v>88816447</v>
      </c>
      <c r="G24" s="36">
        <v>58598499</v>
      </c>
      <c r="H24" s="36">
        <v>49229991</v>
      </c>
      <c r="I24" s="36">
        <v>50191725.279999994</v>
      </c>
      <c r="J24" s="36">
        <v>31014915.91</v>
      </c>
      <c r="K24" s="36">
        <v>17006930.07</v>
      </c>
    </row>
    <row r="25" spans="1:11">
      <c r="A25" s="33" t="s">
        <v>105</v>
      </c>
      <c r="B25" s="36">
        <v>57814651</v>
      </c>
      <c r="C25" s="36">
        <v>31390469</v>
      </c>
      <c r="D25" s="36">
        <v>52135742</v>
      </c>
      <c r="E25" s="36">
        <v>75166609</v>
      </c>
      <c r="F25" s="36">
        <v>24788149</v>
      </c>
      <c r="G25" s="36">
        <v>32663590</v>
      </c>
      <c r="H25" s="36">
        <v>15509637</v>
      </c>
      <c r="I25" s="36">
        <v>41367240.32</v>
      </c>
      <c r="J25" s="36">
        <v>21140128.490000002</v>
      </c>
      <c r="K25" s="36">
        <v>14774452.210000001</v>
      </c>
    </row>
    <row r="26" spans="1:11">
      <c r="A26" s="33" t="s">
        <v>106</v>
      </c>
      <c r="B26" s="36">
        <v>913</v>
      </c>
      <c r="C26" s="36">
        <v>0</v>
      </c>
      <c r="D26" s="36">
        <v>1291</v>
      </c>
      <c r="E26" s="36">
        <v>168584</v>
      </c>
      <c r="F26" s="36">
        <v>127077</v>
      </c>
      <c r="G26" s="36">
        <v>172335</v>
      </c>
      <c r="H26" s="36">
        <v>288123</v>
      </c>
      <c r="I26" s="36">
        <v>296383.94</v>
      </c>
      <c r="J26" s="36">
        <v>617143.41</v>
      </c>
      <c r="K26" s="36">
        <v>261470.28</v>
      </c>
    </row>
    <row r="27" spans="1:11">
      <c r="A27" s="33" t="s">
        <v>107</v>
      </c>
      <c r="B27" s="36">
        <v>62394204</v>
      </c>
      <c r="C27" s="36">
        <v>38500189</v>
      </c>
      <c r="D27" s="36">
        <v>64903313</v>
      </c>
      <c r="E27" s="36">
        <v>76674845</v>
      </c>
      <c r="F27" s="36">
        <v>59113704</v>
      </c>
      <c r="G27" s="36">
        <v>46641569</v>
      </c>
      <c r="H27" s="36">
        <v>49023865</v>
      </c>
      <c r="I27" s="36">
        <v>26760661.670000002</v>
      </c>
      <c r="J27" s="36">
        <v>19687433.66</v>
      </c>
      <c r="K27" s="36">
        <v>17454687.93</v>
      </c>
    </row>
    <row r="28" spans="1:11">
      <c r="A28" s="33" t="s">
        <v>108</v>
      </c>
      <c r="B28" s="36">
        <v>14992</v>
      </c>
      <c r="C28" s="36">
        <v>15561</v>
      </c>
      <c r="D28" s="36">
        <v>19786</v>
      </c>
      <c r="E28" s="36">
        <v>70114</v>
      </c>
      <c r="F28" s="36">
        <v>103084</v>
      </c>
      <c r="G28" s="36">
        <v>108145</v>
      </c>
      <c r="H28" s="36">
        <v>159648</v>
      </c>
      <c r="I28" s="36">
        <v>293277.71999999997</v>
      </c>
      <c r="J28" s="36">
        <v>252898.46</v>
      </c>
      <c r="K28" s="36">
        <v>134289.22</v>
      </c>
    </row>
    <row r="29" spans="1:11">
      <c r="A29" s="33" t="s">
        <v>109</v>
      </c>
      <c r="B29" s="36">
        <v>84725432</v>
      </c>
      <c r="C29" s="36">
        <v>40792981</v>
      </c>
      <c r="D29" s="36">
        <v>74792785</v>
      </c>
      <c r="E29" s="36">
        <v>105784527</v>
      </c>
      <c r="F29" s="36">
        <v>45183308</v>
      </c>
      <c r="G29" s="36">
        <v>48204769</v>
      </c>
      <c r="H29" s="36">
        <v>47222397</v>
      </c>
      <c r="I29" s="36">
        <v>47376779.530000001</v>
      </c>
      <c r="J29" s="36">
        <v>30387711.219999999</v>
      </c>
      <c r="K29" s="36">
        <v>15710345.530000001</v>
      </c>
    </row>
    <row r="30" spans="1:11">
      <c r="A30" s="33" t="s">
        <v>110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</row>
    <row r="31" spans="1:11">
      <c r="A31" s="33" t="s">
        <v>111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</row>
    <row r="32" spans="1:11">
      <c r="A32" s="33"/>
      <c r="B32" s="36"/>
      <c r="C32" s="36"/>
      <c r="D32" s="36"/>
      <c r="E32" s="36"/>
      <c r="F32" s="36"/>
      <c r="G32" s="36"/>
      <c r="H32" s="36"/>
      <c r="I32" s="10"/>
    </row>
    <row r="33" spans="1:11">
      <c r="A33" s="35" t="s">
        <v>112</v>
      </c>
      <c r="B33" s="37">
        <f t="shared" ref="B33:G33" si="0">SUM(B7:B31)</f>
        <v>474391804</v>
      </c>
      <c r="C33" s="37">
        <f t="shared" si="0"/>
        <v>308374494</v>
      </c>
      <c r="D33" s="37">
        <f t="shared" si="0"/>
        <v>567225962</v>
      </c>
      <c r="E33" s="37">
        <f t="shared" si="0"/>
        <v>821042473</v>
      </c>
      <c r="F33" s="37">
        <f t="shared" si="0"/>
        <v>496572185</v>
      </c>
      <c r="G33" s="37">
        <f t="shared" si="0"/>
        <v>478831011</v>
      </c>
      <c r="H33" s="37">
        <f>SUM(H7:H31)</f>
        <v>437758520</v>
      </c>
      <c r="I33" s="37">
        <f>SUM(I7:I31)</f>
        <v>527303728.73000002</v>
      </c>
      <c r="J33" s="37">
        <f>SUM(J7:J31)</f>
        <v>788497172.26999998</v>
      </c>
      <c r="K33" s="37">
        <f>SUM(K7:K31)</f>
        <v>440850730.33999991</v>
      </c>
    </row>
    <row r="34" spans="1:11">
      <c r="B34" s="10"/>
      <c r="C34" s="10"/>
      <c r="D34" s="10"/>
      <c r="E34" s="10"/>
      <c r="F34" s="10"/>
      <c r="G34" s="10"/>
      <c r="H34" s="10"/>
      <c r="I34" s="10"/>
    </row>
    <row r="40" spans="1:11">
      <c r="A40" s="5" t="s">
        <v>114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50" t="s">
        <v>153</v>
      </c>
      <c r="B41" s="45"/>
      <c r="C41" s="45"/>
      <c r="D41" s="45"/>
      <c r="E41" s="45"/>
      <c r="F41" s="45"/>
      <c r="G41" s="45"/>
      <c r="H41" s="45"/>
      <c r="I41" s="45"/>
    </row>
    <row r="43" spans="1:11">
      <c r="A43" s="11" t="s">
        <v>142</v>
      </c>
    </row>
    <row r="44" spans="1:11">
      <c r="A44" s="10" t="s">
        <v>115</v>
      </c>
    </row>
    <row r="46" spans="1:11">
      <c r="A46" s="11" t="s">
        <v>140</v>
      </c>
    </row>
    <row r="47" spans="1:11">
      <c r="A47" s="10" t="s">
        <v>116</v>
      </c>
    </row>
    <row r="48" spans="1:11">
      <c r="A48" s="10" t="s">
        <v>117</v>
      </c>
    </row>
    <row r="49" spans="1:9">
      <c r="A49" s="10" t="s">
        <v>118</v>
      </c>
    </row>
    <row r="50" spans="1:9">
      <c r="A50" s="10" t="s">
        <v>119</v>
      </c>
    </row>
    <row r="51" spans="1:9">
      <c r="A51" s="10" t="s">
        <v>120</v>
      </c>
    </row>
    <row r="53" spans="1:9">
      <c r="A53" s="10" t="s">
        <v>121</v>
      </c>
    </row>
    <row r="55" spans="1:9">
      <c r="A55" s="11" t="s">
        <v>141</v>
      </c>
    </row>
    <row r="56" spans="1:9">
      <c r="A56" s="10" t="s">
        <v>276</v>
      </c>
    </row>
    <row r="61" spans="1:9">
      <c r="G61" s="234"/>
      <c r="H61" s="234"/>
      <c r="I61" s="18"/>
    </row>
    <row r="62" spans="1:9">
      <c r="F62" s="14"/>
      <c r="G62" s="14"/>
      <c r="H62" s="14"/>
      <c r="I62" s="14"/>
    </row>
    <row r="63" spans="1:9">
      <c r="F63" s="14"/>
      <c r="G63" s="14"/>
      <c r="H63" s="14"/>
      <c r="I63" s="14"/>
    </row>
    <row r="64" spans="1:9">
      <c r="F64" s="14"/>
      <c r="G64" s="14"/>
      <c r="H64" s="14"/>
      <c r="I64" s="14"/>
    </row>
    <row r="65" spans="6:9">
      <c r="F65" s="14"/>
      <c r="G65" s="14"/>
      <c r="H65" s="14"/>
      <c r="I65" s="14"/>
    </row>
    <row r="66" spans="6:9">
      <c r="F66" s="14"/>
      <c r="G66" s="14"/>
      <c r="H66" s="14"/>
      <c r="I66" s="14"/>
    </row>
    <row r="68" spans="6:9">
      <c r="F68" s="14"/>
      <c r="G68" s="14"/>
      <c r="H68" s="14"/>
      <c r="I68" s="14"/>
    </row>
    <row r="69" spans="6:9">
      <c r="F69" s="14"/>
      <c r="G69" s="14"/>
      <c r="H69" s="14"/>
      <c r="I69" s="14"/>
    </row>
    <row r="70" spans="6:9">
      <c r="F70" s="14"/>
      <c r="G70" s="14"/>
      <c r="H70" s="14"/>
      <c r="I70" s="14"/>
    </row>
    <row r="71" spans="6:9">
      <c r="F71" s="14"/>
      <c r="G71" s="14"/>
      <c r="H71" s="14"/>
      <c r="I71" s="14"/>
    </row>
    <row r="72" spans="6:9">
      <c r="F72" s="14"/>
      <c r="G72" s="14"/>
      <c r="H72" s="14"/>
      <c r="I72" s="14"/>
    </row>
    <row r="73" spans="6:9">
      <c r="F73" s="14"/>
      <c r="G73" s="14"/>
      <c r="H73" s="14"/>
      <c r="I73" s="14"/>
    </row>
    <row r="74" spans="6:9">
      <c r="F74" s="14"/>
    </row>
    <row r="75" spans="6:9">
      <c r="F75" s="14"/>
      <c r="G75" s="14"/>
      <c r="H75" s="14"/>
      <c r="I75" s="14"/>
    </row>
    <row r="78" spans="6:9">
      <c r="F78" s="14"/>
      <c r="G78" s="14"/>
      <c r="H78" s="14"/>
      <c r="I78" s="14"/>
    </row>
    <row r="79" spans="6:9">
      <c r="F79" s="14"/>
      <c r="G79" s="14"/>
      <c r="H79" s="14"/>
      <c r="I79" s="14"/>
    </row>
    <row r="80" spans="6:9">
      <c r="F80" s="14"/>
      <c r="G80" s="14"/>
      <c r="H80" s="14"/>
      <c r="I80" s="14"/>
    </row>
    <row r="81" spans="6:9">
      <c r="F81" s="14"/>
      <c r="G81" s="14"/>
      <c r="H81" s="14"/>
      <c r="I81" s="14"/>
    </row>
    <row r="82" spans="6:9">
      <c r="F82" s="14"/>
      <c r="G82" s="14"/>
      <c r="H82" s="14"/>
      <c r="I82" s="14"/>
    </row>
    <row r="83" spans="6:9">
      <c r="F83" s="14"/>
      <c r="G83" s="14"/>
      <c r="H83" s="14"/>
      <c r="I83" s="14"/>
    </row>
    <row r="87" spans="6:9">
      <c r="F87" s="14"/>
      <c r="G87" s="14"/>
      <c r="H87" s="14"/>
      <c r="I87" s="14"/>
    </row>
  </sheetData>
  <pageMargins left="0.70866141732283472" right="0.70866141732283472" top="0.74803149606299213" bottom="0.74803149606299213" header="0.31496062992125984" footer="0.31496062992125984"/>
  <pageSetup scale="47" orientation="landscape" r:id="rId1"/>
  <ignoredErrors>
    <ignoredError sqref="B33:I3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A1:K44"/>
  <sheetViews>
    <sheetView zoomScaleNormal="100" workbookViewId="0">
      <selection activeCell="F24" sqref="F24"/>
    </sheetView>
  </sheetViews>
  <sheetFormatPr baseColWidth="10" defaultColWidth="11.5703125" defaultRowHeight="12"/>
  <cols>
    <col min="1" max="1" width="19" style="10" customWidth="1"/>
    <col min="2" max="5" width="16.42578125" style="18" customWidth="1"/>
    <col min="6" max="9" width="16.42578125" style="12" customWidth="1"/>
    <col min="10" max="11" width="16.42578125" style="10" customWidth="1"/>
    <col min="12" max="16384" width="11.5703125" style="10"/>
  </cols>
  <sheetData>
    <row r="1" spans="1:11" ht="15">
      <c r="A1" s="34" t="s">
        <v>231</v>
      </c>
    </row>
    <row r="2" spans="1:11" ht="15">
      <c r="A2" s="34" t="s">
        <v>124</v>
      </c>
    </row>
    <row r="3" spans="1:11">
      <c r="A3" s="33" t="s">
        <v>86</v>
      </c>
      <c r="G3" s="28"/>
      <c r="H3" s="28"/>
    </row>
    <row r="4" spans="1:11" s="54" customFormat="1">
      <c r="A4" s="58"/>
      <c r="B4" s="76"/>
      <c r="C4" s="76"/>
      <c r="D4" s="76"/>
      <c r="E4" s="76"/>
      <c r="F4" s="57"/>
      <c r="G4" s="77"/>
      <c r="H4" s="77"/>
      <c r="I4" s="57"/>
    </row>
    <row r="6" spans="1:11">
      <c r="E6" s="12"/>
    </row>
    <row r="7" spans="1:11">
      <c r="A7" s="186" t="s">
        <v>230</v>
      </c>
      <c r="B7" s="187">
        <v>2008</v>
      </c>
      <c r="C7" s="187">
        <v>2009</v>
      </c>
      <c r="D7" s="187">
        <v>2010</v>
      </c>
      <c r="E7" s="187">
        <v>2011</v>
      </c>
      <c r="F7" s="187">
        <v>2012</v>
      </c>
      <c r="G7" s="187">
        <v>2013</v>
      </c>
      <c r="H7" s="187">
        <v>2014</v>
      </c>
      <c r="I7" s="187">
        <v>2015</v>
      </c>
      <c r="J7" s="187">
        <v>2016</v>
      </c>
      <c r="K7" s="187">
        <v>2017</v>
      </c>
    </row>
    <row r="8" spans="1:11">
      <c r="A8" s="33" t="s">
        <v>87</v>
      </c>
      <c r="B8" s="36">
        <v>1885446.8577241739</v>
      </c>
      <c r="C8" s="36">
        <v>2604136.0375251225</v>
      </c>
      <c r="D8" s="36">
        <v>2802081.8990824148</v>
      </c>
      <c r="E8" s="36">
        <v>2758912.084381836</v>
      </c>
      <c r="F8" s="36">
        <v>2598937.7619712553</v>
      </c>
      <c r="G8" s="36">
        <v>1825791.6429200002</v>
      </c>
      <c r="H8" s="36">
        <v>1956936.3164799998</v>
      </c>
      <c r="I8" s="36">
        <v>2181076.9615000002</v>
      </c>
      <c r="J8" s="36">
        <v>1553502.3721999999</v>
      </c>
      <c r="K8" s="36">
        <v>251139.96599999999</v>
      </c>
    </row>
    <row r="9" spans="1:11">
      <c r="A9" s="33" t="s">
        <v>88</v>
      </c>
      <c r="B9" s="36">
        <v>7656222.469328573</v>
      </c>
      <c r="C9" s="36">
        <v>7271730.0195494294</v>
      </c>
      <c r="D9" s="36">
        <v>8097946.9850280313</v>
      </c>
      <c r="E9" s="36">
        <v>9392414.2086814065</v>
      </c>
      <c r="F9" s="36">
        <v>10256307.121006878</v>
      </c>
      <c r="G9" s="36">
        <v>12277707.738180002</v>
      </c>
      <c r="H9" s="36">
        <v>13685005.948799999</v>
      </c>
      <c r="I9" s="36">
        <v>16128823.085964302</v>
      </c>
      <c r="J9" s="36">
        <v>19098014.896213755</v>
      </c>
      <c r="K9" s="36">
        <v>2702853.97</v>
      </c>
    </row>
    <row r="10" spans="1:11">
      <c r="A10" s="33" t="s">
        <v>89</v>
      </c>
      <c r="B10" s="36">
        <v>7312841.2329840008</v>
      </c>
      <c r="C10" s="36">
        <v>4901382.6419947008</v>
      </c>
      <c r="D10" s="36">
        <v>6571717.9971504146</v>
      </c>
      <c r="E10" s="36">
        <v>7718362.3780964613</v>
      </c>
      <c r="F10" s="36">
        <v>7755266.2230911357</v>
      </c>
      <c r="G10" s="36">
        <v>9241030.0819799993</v>
      </c>
      <c r="H10" s="36">
        <v>9635277.1273599993</v>
      </c>
      <c r="I10" s="36">
        <v>10886734.440749506</v>
      </c>
      <c r="J10" s="36">
        <v>12727727.68325145</v>
      </c>
      <c r="K10" s="36">
        <v>3046451.5149999997</v>
      </c>
    </row>
    <row r="11" spans="1:11">
      <c r="A11" s="33" t="s">
        <v>90</v>
      </c>
      <c r="B11" s="36">
        <v>11777471.507764734</v>
      </c>
      <c r="C11" s="36">
        <v>13171182.898758335</v>
      </c>
      <c r="D11" s="36">
        <v>17153291.72868719</v>
      </c>
      <c r="E11" s="36">
        <v>18448408.87328168</v>
      </c>
      <c r="F11" s="36">
        <v>18923925.400259413</v>
      </c>
      <c r="G11" s="36">
        <v>21230830.52208</v>
      </c>
      <c r="H11" s="36">
        <v>20798111.013280001</v>
      </c>
      <c r="I11" s="36">
        <v>25913730.64844257</v>
      </c>
      <c r="J11" s="36">
        <v>31496327.391209595</v>
      </c>
      <c r="K11" s="36">
        <v>4716971.8199999994</v>
      </c>
    </row>
    <row r="12" spans="1:11">
      <c r="A12" s="33" t="s">
        <v>91</v>
      </c>
      <c r="B12" s="36">
        <v>6863988.4434866421</v>
      </c>
      <c r="C12" s="36">
        <v>4986369.0543342577</v>
      </c>
      <c r="D12" s="36">
        <v>7957769.1972676329</v>
      </c>
      <c r="E12" s="36">
        <v>8454082.1447049789</v>
      </c>
      <c r="F12" s="36">
        <v>9082065.8306906074</v>
      </c>
      <c r="G12" s="36">
        <v>9929504.8179599997</v>
      </c>
      <c r="H12" s="36">
        <v>10169321.679839998</v>
      </c>
      <c r="I12" s="36">
        <v>11031189.389992861</v>
      </c>
      <c r="J12" s="36">
        <v>11082766.354011515</v>
      </c>
      <c r="K12" s="36">
        <v>2426653.5690000001</v>
      </c>
    </row>
    <row r="13" spans="1:11">
      <c r="A13" s="33" t="s">
        <v>92</v>
      </c>
      <c r="B13" s="36">
        <v>13324471.013770783</v>
      </c>
      <c r="C13" s="36">
        <v>13318849.086986749</v>
      </c>
      <c r="D13" s="36">
        <v>15049567.406510746</v>
      </c>
      <c r="E13" s="36">
        <v>15557516.712760732</v>
      </c>
      <c r="F13" s="36">
        <v>15852389.235077644</v>
      </c>
      <c r="G13" s="36">
        <v>15830478.344440002</v>
      </c>
      <c r="H13" s="36">
        <v>16642735.962239999</v>
      </c>
      <c r="I13" s="36">
        <v>17557258.990963858</v>
      </c>
      <c r="J13" s="36">
        <v>21977352.859856691</v>
      </c>
      <c r="K13" s="36">
        <v>2192190.4949999996</v>
      </c>
    </row>
    <row r="14" spans="1:11">
      <c r="A14" s="33" t="s">
        <v>93</v>
      </c>
      <c r="B14" s="36">
        <v>11300.060776316483</v>
      </c>
      <c r="C14" s="36">
        <v>11245.963526444284</v>
      </c>
      <c r="D14" s="36">
        <v>22428.265658171251</v>
      </c>
      <c r="E14" s="36">
        <v>5088.0357128230453</v>
      </c>
      <c r="F14" s="36">
        <v>7579.0649344109852</v>
      </c>
      <c r="G14" s="36">
        <v>17516.543239999999</v>
      </c>
      <c r="H14" s="36">
        <v>13644.296479999999</v>
      </c>
      <c r="I14" s="36">
        <v>32464.558280000001</v>
      </c>
      <c r="J14" s="36">
        <v>28794.993199999997</v>
      </c>
      <c r="K14" s="36">
        <v>1856.25</v>
      </c>
    </row>
    <row r="15" spans="1:11">
      <c r="A15" s="33" t="s">
        <v>94</v>
      </c>
      <c r="B15" s="36">
        <v>8335537.8569511361</v>
      </c>
      <c r="C15" s="36">
        <v>8329096.1438863734</v>
      </c>
      <c r="D15" s="36">
        <v>7606100.1849861285</v>
      </c>
      <c r="E15" s="36">
        <v>9659696.4300015625</v>
      </c>
      <c r="F15" s="36">
        <v>10939122.498419806</v>
      </c>
      <c r="G15" s="36">
        <v>12387522.480200002</v>
      </c>
      <c r="H15" s="36">
        <v>11999324.112959998</v>
      </c>
      <c r="I15" s="36">
        <v>13624297.120202912</v>
      </c>
      <c r="J15" s="36">
        <v>16881595.995758295</v>
      </c>
      <c r="K15" s="36">
        <v>2761369.3109999998</v>
      </c>
    </row>
    <row r="16" spans="1:11">
      <c r="A16" s="33" t="s">
        <v>95</v>
      </c>
      <c r="B16" s="36">
        <v>5581649.2709796997</v>
      </c>
      <c r="C16" s="36">
        <v>5155731.3510648236</v>
      </c>
      <c r="D16" s="36">
        <v>5154738.7779010274</v>
      </c>
      <c r="E16" s="36">
        <v>7840591.8007516256</v>
      </c>
      <c r="F16" s="36">
        <v>7771474.6991853416</v>
      </c>
      <c r="G16" s="36">
        <v>8466063.7667800002</v>
      </c>
      <c r="H16" s="36">
        <v>8703169.9118399993</v>
      </c>
      <c r="I16" s="36">
        <v>9920096.3440767042</v>
      </c>
      <c r="J16" s="36">
        <v>10845170.553095507</v>
      </c>
      <c r="K16" s="36">
        <v>2688610.5319999997</v>
      </c>
    </row>
    <row r="17" spans="1:11">
      <c r="A17" s="33" t="s">
        <v>96</v>
      </c>
      <c r="B17" s="36">
        <v>2463420.5479415776</v>
      </c>
      <c r="C17" s="36">
        <v>1329665.642055142</v>
      </c>
      <c r="D17" s="36">
        <v>1515454.0002538557</v>
      </c>
      <c r="E17" s="36">
        <v>1702369.8013526185</v>
      </c>
      <c r="F17" s="36">
        <v>2326784.9731547069</v>
      </c>
      <c r="G17" s="36">
        <v>2581905.7791999998</v>
      </c>
      <c r="H17" s="36">
        <v>2938348.1512000002</v>
      </c>
      <c r="I17" s="36">
        <v>3535871.7847857946</v>
      </c>
      <c r="J17" s="36">
        <v>3365550.1730587832</v>
      </c>
      <c r="K17" s="36">
        <v>367322.57099999994</v>
      </c>
    </row>
    <row r="18" spans="1:11">
      <c r="A18" s="33" t="s">
        <v>97</v>
      </c>
      <c r="B18" s="36">
        <v>3429872.9844797268</v>
      </c>
      <c r="C18" s="36">
        <v>3060716.5959932036</v>
      </c>
      <c r="D18" s="36">
        <v>4025571.4172085314</v>
      </c>
      <c r="E18" s="36">
        <v>4414770.3028009674</v>
      </c>
      <c r="F18" s="36">
        <v>3968745.9335675007</v>
      </c>
      <c r="G18" s="36">
        <v>5200478.4551406</v>
      </c>
      <c r="H18" s="36">
        <v>5010835.9271999998</v>
      </c>
      <c r="I18" s="36">
        <v>7247308.4467009911</v>
      </c>
      <c r="J18" s="36">
        <v>6947433.0747984387</v>
      </c>
      <c r="K18" s="36">
        <v>674064.42300000007</v>
      </c>
    </row>
    <row r="19" spans="1:11">
      <c r="A19" s="33" t="s">
        <v>98</v>
      </c>
      <c r="B19" s="36">
        <v>4444856.7729877736</v>
      </c>
      <c r="C19" s="36">
        <v>4159594.2536357469</v>
      </c>
      <c r="D19" s="36">
        <v>6139814.2762503335</v>
      </c>
      <c r="E19" s="36">
        <v>6393963.5306224655</v>
      </c>
      <c r="F19" s="36">
        <v>7345486.7249576561</v>
      </c>
      <c r="G19" s="36">
        <v>7856575.2497799993</v>
      </c>
      <c r="H19" s="36">
        <v>8534969.0248000007</v>
      </c>
      <c r="I19" s="36">
        <v>8708975.1152234748</v>
      </c>
      <c r="J19" s="36">
        <v>11553465.403522396</v>
      </c>
      <c r="K19" s="36">
        <v>3167281.2569999998</v>
      </c>
    </row>
    <row r="20" spans="1:11">
      <c r="A20" s="33" t="s">
        <v>99</v>
      </c>
      <c r="B20" s="36">
        <v>9710945.0055526961</v>
      </c>
      <c r="C20" s="36">
        <v>10380841.300382096</v>
      </c>
      <c r="D20" s="36">
        <v>11409208.843352167</v>
      </c>
      <c r="E20" s="36">
        <v>12095515.775883485</v>
      </c>
      <c r="F20" s="36">
        <v>13367456.898452088</v>
      </c>
      <c r="G20" s="36">
        <v>13543384.77472</v>
      </c>
      <c r="H20" s="36">
        <v>14627549.89536</v>
      </c>
      <c r="I20" s="36">
        <v>16296320.475885883</v>
      </c>
      <c r="J20" s="36">
        <v>17911957.774550453</v>
      </c>
      <c r="K20" s="36">
        <v>3854193.0460000001</v>
      </c>
    </row>
    <row r="21" spans="1:11">
      <c r="A21" s="33" t="s">
        <v>100</v>
      </c>
      <c r="B21" s="36">
        <v>1059665.7928002398</v>
      </c>
      <c r="C21" s="36">
        <v>1423706.9451710866</v>
      </c>
      <c r="D21" s="36">
        <v>1521519.8981679007</v>
      </c>
      <c r="E21" s="36">
        <v>1790986.4947222113</v>
      </c>
      <c r="F21" s="36">
        <v>1734978.9298764425</v>
      </c>
      <c r="G21" s="36">
        <v>1644525.1435400001</v>
      </c>
      <c r="H21" s="36">
        <v>2044499.3359999999</v>
      </c>
      <c r="I21" s="36">
        <v>2820409.0690200003</v>
      </c>
      <c r="J21" s="36">
        <v>2966129.0277999998</v>
      </c>
      <c r="K21" s="36">
        <v>328241.92499999999</v>
      </c>
    </row>
    <row r="22" spans="1:11">
      <c r="A22" s="33" t="s">
        <v>101</v>
      </c>
      <c r="B22" s="36">
        <v>7667101.5063055521</v>
      </c>
      <c r="C22" s="36">
        <v>7801763.2186738746</v>
      </c>
      <c r="D22" s="36">
        <v>9431368.2414579075</v>
      </c>
      <c r="E22" s="36">
        <v>11380129.476038987</v>
      </c>
      <c r="F22" s="36">
        <v>11202302.463171164</v>
      </c>
      <c r="G22" s="36">
        <v>12173083.610840002</v>
      </c>
      <c r="H22" s="36">
        <v>13035986.717759999</v>
      </c>
      <c r="I22" s="36">
        <v>15291867.604836276</v>
      </c>
      <c r="J22" s="36">
        <v>17669817.768113412</v>
      </c>
      <c r="K22" s="36">
        <v>2023250.0179999995</v>
      </c>
    </row>
    <row r="23" spans="1:11">
      <c r="A23" s="33" t="s">
        <v>102</v>
      </c>
      <c r="B23" s="36">
        <v>418151.15014961758</v>
      </c>
      <c r="C23" s="36">
        <v>477062.15524675179</v>
      </c>
      <c r="D23" s="36">
        <v>114580.23345233868</v>
      </c>
      <c r="E23" s="36">
        <v>488981.38280839717</v>
      </c>
      <c r="F23" s="36">
        <v>589887.75891903555</v>
      </c>
      <c r="G23" s="36">
        <v>414056.74178000004</v>
      </c>
      <c r="H23" s="36">
        <v>465466.93167999998</v>
      </c>
      <c r="I23" s="36">
        <v>486812.70973999996</v>
      </c>
      <c r="J23" s="36">
        <v>105507.45499999999</v>
      </c>
      <c r="K23" s="36">
        <v>742.5</v>
      </c>
    </row>
    <row r="24" spans="1:11">
      <c r="A24" s="33" t="s">
        <v>103</v>
      </c>
      <c r="B24" s="36">
        <v>1503559.6201049828</v>
      </c>
      <c r="C24" s="36">
        <v>1815498.6870035345</v>
      </c>
      <c r="D24" s="36">
        <v>1929867.6567431935</v>
      </c>
      <c r="E24" s="36">
        <v>2087314.4489031448</v>
      </c>
      <c r="F24" s="36">
        <v>2339768.8466951731</v>
      </c>
      <c r="G24" s="36">
        <v>3449171.4610600001</v>
      </c>
      <c r="H24" s="36">
        <v>3695676.7881599995</v>
      </c>
      <c r="I24" s="36">
        <v>5477205.2553400006</v>
      </c>
      <c r="J24" s="36">
        <v>6487307.2529999996</v>
      </c>
      <c r="K24" s="36">
        <v>485296.61399999994</v>
      </c>
    </row>
    <row r="25" spans="1:11">
      <c r="A25" s="33" t="s">
        <v>104</v>
      </c>
      <c r="B25" s="36">
        <v>3869806.3761030934</v>
      </c>
      <c r="C25" s="36">
        <v>5234421.1746665835</v>
      </c>
      <c r="D25" s="36">
        <v>5892959.7344155908</v>
      </c>
      <c r="E25" s="36">
        <v>5043318.7105122404</v>
      </c>
      <c r="F25" s="36">
        <v>7083829.589219776</v>
      </c>
      <c r="G25" s="36">
        <v>6106276.6426799996</v>
      </c>
      <c r="H25" s="36">
        <v>5141307.7097599991</v>
      </c>
      <c r="I25" s="36">
        <v>4226999.2460777536</v>
      </c>
      <c r="J25" s="36">
        <v>5399259.2478026208</v>
      </c>
      <c r="K25" s="36">
        <v>1498271.9729999998</v>
      </c>
    </row>
    <row r="26" spans="1:11">
      <c r="A26" s="33" t="s">
        <v>105</v>
      </c>
      <c r="B26" s="36">
        <v>3960317.6947935098</v>
      </c>
      <c r="C26" s="36">
        <v>3923245.1533731665</v>
      </c>
      <c r="D26" s="36">
        <v>4310321.7462664228</v>
      </c>
      <c r="E26" s="36">
        <v>4398577.190780038</v>
      </c>
      <c r="F26" s="36">
        <v>5657187.9169113589</v>
      </c>
      <c r="G26" s="36">
        <v>6066630.1240999997</v>
      </c>
      <c r="H26" s="36">
        <v>6336432.3414399996</v>
      </c>
      <c r="I26" s="36">
        <v>7168904.5220202953</v>
      </c>
      <c r="J26" s="36">
        <v>9040124.863637343</v>
      </c>
      <c r="K26" s="36">
        <v>1549373.9849999999</v>
      </c>
    </row>
    <row r="27" spans="1:11">
      <c r="A27" s="33" t="s">
        <v>106</v>
      </c>
      <c r="B27" s="36">
        <v>5402052.7953502769</v>
      </c>
      <c r="C27" s="36">
        <v>5344138.6462381808</v>
      </c>
      <c r="D27" s="36">
        <v>5285281.432479511</v>
      </c>
      <c r="E27" s="36">
        <v>5159013.5264978996</v>
      </c>
      <c r="F27" s="36">
        <v>6323145.0950636603</v>
      </c>
      <c r="G27" s="36">
        <v>6287323.9515400007</v>
      </c>
      <c r="H27" s="36">
        <v>7264707.2099199994</v>
      </c>
      <c r="I27" s="36">
        <v>8552181.8688560091</v>
      </c>
      <c r="J27" s="36">
        <v>7859622.1596505083</v>
      </c>
      <c r="K27" s="36">
        <v>1475442.6040000001</v>
      </c>
    </row>
    <row r="28" spans="1:11">
      <c r="A28" s="33" t="s">
        <v>107</v>
      </c>
      <c r="B28" s="36">
        <v>7046240.7818319406</v>
      </c>
      <c r="C28" s="36">
        <v>7291241.7582965214</v>
      </c>
      <c r="D28" s="36">
        <v>14325726.961119816</v>
      </c>
      <c r="E28" s="36">
        <v>13516184.16526149</v>
      </c>
      <c r="F28" s="36">
        <v>13686427.053516259</v>
      </c>
      <c r="G28" s="36">
        <v>10491345.324599998</v>
      </c>
      <c r="H28" s="36">
        <v>11003674.13136</v>
      </c>
      <c r="I28" s="36">
        <v>13574740.937457208</v>
      </c>
      <c r="J28" s="36">
        <v>15271857.079606745</v>
      </c>
      <c r="K28" s="36">
        <v>2161013.574</v>
      </c>
    </row>
    <row r="29" spans="1:11">
      <c r="A29" s="33" t="s">
        <v>108</v>
      </c>
      <c r="B29" s="36">
        <v>1033820.424048265</v>
      </c>
      <c r="C29" s="36">
        <v>664529.97573027725</v>
      </c>
      <c r="D29" s="36">
        <v>927993.41310510365</v>
      </c>
      <c r="E29" s="36">
        <v>869382.4310984239</v>
      </c>
      <c r="F29" s="36">
        <v>949736.02802175866</v>
      </c>
      <c r="G29" s="36">
        <v>913443.64188000001</v>
      </c>
      <c r="H29" s="36">
        <v>2103074.92368</v>
      </c>
      <c r="I29" s="36">
        <v>1017700.4660600001</v>
      </c>
      <c r="J29" s="36">
        <v>1363104.8432</v>
      </c>
      <c r="K29" s="36">
        <v>37153.974000000002</v>
      </c>
    </row>
    <row r="30" spans="1:11">
      <c r="A30" s="33" t="s">
        <v>109</v>
      </c>
      <c r="B30" s="36">
        <v>3146142.814792308</v>
      </c>
      <c r="C30" s="36">
        <v>3207876.5915867663</v>
      </c>
      <c r="D30" s="36">
        <v>4802513.511701487</v>
      </c>
      <c r="E30" s="36">
        <v>4102959.3104283637</v>
      </c>
      <c r="F30" s="36">
        <v>4833596.6362122968</v>
      </c>
      <c r="G30" s="36">
        <v>4411779.5142200002</v>
      </c>
      <c r="H30" s="36">
        <v>5212809.5318400003</v>
      </c>
      <c r="I30" s="36">
        <v>6004016.6466623656</v>
      </c>
      <c r="J30" s="36">
        <v>6718108.9049864821</v>
      </c>
      <c r="K30" s="36">
        <v>2050042.4210000003</v>
      </c>
    </row>
    <row r="31" spans="1:11">
      <c r="A31" s="33" t="s">
        <v>110</v>
      </c>
      <c r="B31" s="36">
        <v>11310.414307878293</v>
      </c>
      <c r="C31" s="36">
        <v>12014.912377266814</v>
      </c>
      <c r="D31" s="36">
        <v>19463.666679419461</v>
      </c>
      <c r="E31" s="36">
        <v>19455.877442696172</v>
      </c>
      <c r="F31" s="36">
        <v>43553.030509609976</v>
      </c>
      <c r="G31" s="36">
        <v>55096.25740000001</v>
      </c>
      <c r="H31" s="36">
        <v>56406.394079999998</v>
      </c>
      <c r="I31" s="36">
        <v>56161.129980000005</v>
      </c>
      <c r="J31" s="36">
        <v>68215.5</v>
      </c>
      <c r="K31" s="36">
        <v>38445</v>
      </c>
    </row>
    <row r="32" spans="1:11">
      <c r="A32" s="33" t="s">
        <v>111</v>
      </c>
      <c r="B32" s="36">
        <v>28699.609274904571</v>
      </c>
      <c r="C32" s="36">
        <v>25915.892184152653</v>
      </c>
      <c r="D32" s="36">
        <v>46904.923492221176</v>
      </c>
      <c r="E32" s="36">
        <v>35251.343504267919</v>
      </c>
      <c r="F32" s="36">
        <v>74048.562939078285</v>
      </c>
      <c r="G32" s="36">
        <v>37294.849779999997</v>
      </c>
      <c r="H32" s="36">
        <v>40275</v>
      </c>
      <c r="I32" s="36">
        <v>41359.83698</v>
      </c>
      <c r="J32" s="36">
        <v>20881.832200000001</v>
      </c>
      <c r="K32" s="36">
        <v>0</v>
      </c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</row>
    <row r="34" spans="1:11">
      <c r="A34" s="35" t="s">
        <v>112</v>
      </c>
      <c r="B34" s="37">
        <f t="shared" ref="B34:G34" si="0">SUM(B8:B32)</f>
        <v>117944893.00459036</v>
      </c>
      <c r="C34" s="37">
        <f t="shared" si="0"/>
        <v>115901956.10024057</v>
      </c>
      <c r="D34" s="37">
        <f t="shared" si="0"/>
        <v>142114192.39841759</v>
      </c>
      <c r="E34" s="37">
        <f t="shared" si="0"/>
        <v>153333246.43703079</v>
      </c>
      <c r="F34" s="37">
        <f t="shared" si="0"/>
        <v>164714004.27582407</v>
      </c>
      <c r="G34" s="37">
        <f t="shared" si="0"/>
        <v>172438817.46004063</v>
      </c>
      <c r="H34" s="37">
        <f>SUM(H8:H32)</f>
        <v>181115546.38351998</v>
      </c>
      <c r="I34" s="37">
        <f>SUM(I8:I32)</f>
        <v>207782506.65579879</v>
      </c>
      <c r="J34" s="37">
        <f>SUM(J8:J32)</f>
        <v>238439595.45972392</v>
      </c>
      <c r="K34" s="37">
        <f>SUM(K8:K32)</f>
        <v>40498233.313000001</v>
      </c>
    </row>
    <row r="35" spans="1:11">
      <c r="B35" s="10"/>
      <c r="C35" s="10"/>
      <c r="D35" s="10"/>
      <c r="E35" s="216"/>
      <c r="F35" s="216"/>
      <c r="G35" s="216"/>
      <c r="H35" s="216"/>
      <c r="I35" s="216"/>
      <c r="J35" s="216"/>
    </row>
    <row r="37" spans="1:11">
      <c r="I37" s="224"/>
      <c r="J37" s="60"/>
    </row>
    <row r="38" spans="1:11">
      <c r="J38" s="60"/>
    </row>
    <row r="39" spans="1:11">
      <c r="J39" s="6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</row>
    <row r="43" spans="1:11">
      <c r="A43" s="10" t="s">
        <v>394</v>
      </c>
    </row>
    <row r="44" spans="1:11">
      <c r="A44" s="10" t="s">
        <v>158</v>
      </c>
    </row>
  </sheetData>
  <pageMargins left="0.7" right="0.7" top="0.75" bottom="0.75" header="0.3" footer="0.3"/>
  <pageSetup scale="33" orientation="landscape" r:id="rId1"/>
  <ignoredErrors>
    <ignoredError sqref="B34:J3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I94"/>
  <sheetViews>
    <sheetView topLeftCell="A64" zoomScale="130" zoomScaleNormal="130" workbookViewId="0">
      <selection activeCell="C82" sqref="C82:H82"/>
    </sheetView>
  </sheetViews>
  <sheetFormatPr baseColWidth="10" defaultRowHeight="15"/>
  <sheetData>
    <row r="2" spans="2:8">
      <c r="B2" s="533" t="s">
        <v>384</v>
      </c>
      <c r="C2" s="533"/>
      <c r="D2" s="533"/>
      <c r="E2" s="533"/>
      <c r="F2" s="533"/>
      <c r="G2" s="533"/>
    </row>
    <row r="3" spans="2:8">
      <c r="B3" s="533" t="s">
        <v>249</v>
      </c>
      <c r="C3" s="533"/>
      <c r="D3" s="533"/>
      <c r="E3" s="533"/>
      <c r="F3" s="533"/>
      <c r="G3" s="533"/>
    </row>
    <row r="5" spans="2:8" ht="33.75">
      <c r="B5" s="200"/>
      <c r="C5" s="201" t="s">
        <v>250</v>
      </c>
      <c r="D5" s="200" t="s">
        <v>251</v>
      </c>
      <c r="E5" s="200" t="s">
        <v>252</v>
      </c>
      <c r="F5" s="202" t="s">
        <v>253</v>
      </c>
      <c r="G5" s="202" t="s">
        <v>254</v>
      </c>
      <c r="H5" s="202" t="s">
        <v>113</v>
      </c>
    </row>
    <row r="8" spans="2:8">
      <c r="B8" s="159">
        <v>2011</v>
      </c>
      <c r="C8" s="160" t="s">
        <v>255</v>
      </c>
      <c r="D8" s="161" t="s">
        <v>256</v>
      </c>
      <c r="E8" s="161">
        <v>74.252005180000012</v>
      </c>
      <c r="F8" s="161" t="s">
        <v>85</v>
      </c>
      <c r="G8" s="162" t="s">
        <v>85</v>
      </c>
      <c r="H8" s="162">
        <f>SUM(D8:G8)</f>
        <v>74.252005180000012</v>
      </c>
    </row>
    <row r="9" spans="2:8">
      <c r="B9" s="163"/>
      <c r="C9" s="164" t="s">
        <v>257</v>
      </c>
      <c r="D9" s="165">
        <v>5.07822101</v>
      </c>
      <c r="E9" s="165">
        <v>70.916692009999991</v>
      </c>
      <c r="F9" s="165">
        <v>5.4546779699999997</v>
      </c>
      <c r="G9" s="166" t="s">
        <v>85</v>
      </c>
      <c r="H9" s="166">
        <f t="shared" ref="H9:H61" si="0">SUM(D9:G9)</f>
        <v>81.44959098999999</v>
      </c>
    </row>
    <row r="10" spans="2:8">
      <c r="B10" s="167"/>
      <c r="C10" s="168" t="s">
        <v>258</v>
      </c>
      <c r="D10" s="169">
        <v>53.582341989999996</v>
      </c>
      <c r="E10" s="169">
        <v>0.95393199000000006</v>
      </c>
      <c r="F10" s="169">
        <v>65.223550990000007</v>
      </c>
      <c r="G10" s="170">
        <v>135.62538000999999</v>
      </c>
      <c r="H10" s="170">
        <f t="shared" si="0"/>
        <v>255.38520498</v>
      </c>
    </row>
    <row r="11" spans="2:8">
      <c r="B11" s="264"/>
      <c r="C11" s="262" t="s">
        <v>113</v>
      </c>
      <c r="D11" s="265">
        <f>SUM(D8:D10)</f>
        <v>58.660562999999996</v>
      </c>
      <c r="E11" s="265">
        <f t="shared" ref="E11:G11" si="1">SUM(E8:E10)</f>
        <v>146.12262917999999</v>
      </c>
      <c r="F11" s="265">
        <f t="shared" si="1"/>
        <v>70.678228960000013</v>
      </c>
      <c r="G11" s="265">
        <f t="shared" si="1"/>
        <v>135.62538000999999</v>
      </c>
      <c r="H11" s="265">
        <f t="shared" si="0"/>
        <v>411.08680114999993</v>
      </c>
    </row>
    <row r="12" spans="2:8">
      <c r="B12" s="159">
        <v>2012</v>
      </c>
      <c r="C12" s="160" t="s">
        <v>259</v>
      </c>
      <c r="D12" s="161">
        <v>62.824097009999996</v>
      </c>
      <c r="E12" s="161">
        <v>4.1418440200000006</v>
      </c>
      <c r="F12" s="161">
        <v>74.358613950000006</v>
      </c>
      <c r="G12" s="162">
        <v>81.362797069999985</v>
      </c>
      <c r="H12" s="162">
        <f t="shared" si="0"/>
        <v>222.68735205000002</v>
      </c>
    </row>
    <row r="13" spans="2:8">
      <c r="B13" s="163"/>
      <c r="C13" s="164" t="s">
        <v>260</v>
      </c>
      <c r="D13" s="165">
        <v>48.167363980000005</v>
      </c>
      <c r="E13" s="165">
        <v>0.10188</v>
      </c>
      <c r="F13" s="165">
        <v>60.340161020000004</v>
      </c>
      <c r="G13" s="166">
        <v>48.651877030000001</v>
      </c>
      <c r="H13" s="166">
        <f t="shared" si="0"/>
        <v>157.26128203000002</v>
      </c>
    </row>
    <row r="14" spans="2:8">
      <c r="B14" s="163"/>
      <c r="C14" s="164" t="s">
        <v>261</v>
      </c>
      <c r="D14" s="165">
        <v>9.1524989899999998</v>
      </c>
      <c r="E14" s="165">
        <v>0.37464199999999998</v>
      </c>
      <c r="F14" s="165">
        <v>9.9011580099999996</v>
      </c>
      <c r="G14" s="166">
        <v>63.045594969999996</v>
      </c>
      <c r="H14" s="166">
        <f t="shared" si="0"/>
        <v>82.473893969999992</v>
      </c>
    </row>
    <row r="15" spans="2:8">
      <c r="B15" s="163"/>
      <c r="C15" s="164" t="s">
        <v>262</v>
      </c>
      <c r="D15" s="165" t="s">
        <v>256</v>
      </c>
      <c r="E15" s="165">
        <v>0.65635500000000002</v>
      </c>
      <c r="F15" s="165" t="s">
        <v>85</v>
      </c>
      <c r="G15" s="166" t="s">
        <v>85</v>
      </c>
      <c r="H15" s="166">
        <f t="shared" si="0"/>
        <v>0.65635500000000002</v>
      </c>
    </row>
    <row r="16" spans="2:8">
      <c r="B16" s="163"/>
      <c r="C16" s="164" t="s">
        <v>263</v>
      </c>
      <c r="D16" s="165">
        <v>39.030414999999998</v>
      </c>
      <c r="E16" s="165">
        <v>1.0892379699999999</v>
      </c>
      <c r="F16" s="165">
        <v>49.080779019999994</v>
      </c>
      <c r="G16" s="166">
        <v>145.60501001</v>
      </c>
      <c r="H16" s="166">
        <f t="shared" si="0"/>
        <v>234.805442</v>
      </c>
    </row>
    <row r="17" spans="2:8">
      <c r="B17" s="163"/>
      <c r="C17" s="164" t="s">
        <v>264</v>
      </c>
      <c r="D17" s="165">
        <v>79.399479990000003</v>
      </c>
      <c r="E17" s="165">
        <v>0.66559897000000001</v>
      </c>
      <c r="F17" s="165">
        <v>102.48355596000002</v>
      </c>
      <c r="G17" s="166">
        <v>107.716645</v>
      </c>
      <c r="H17" s="166">
        <f t="shared" si="0"/>
        <v>290.26527992000001</v>
      </c>
    </row>
    <row r="18" spans="2:8">
      <c r="B18" s="163"/>
      <c r="C18" s="164" t="s">
        <v>265</v>
      </c>
      <c r="D18" s="165" t="s">
        <v>256</v>
      </c>
      <c r="E18" s="165">
        <v>0.35561801999999998</v>
      </c>
      <c r="F18" s="165">
        <v>0.39148200000000005</v>
      </c>
      <c r="G18" s="166" t="s">
        <v>85</v>
      </c>
      <c r="H18" s="166">
        <f t="shared" si="0"/>
        <v>0.74710001999999998</v>
      </c>
    </row>
    <row r="19" spans="2:8">
      <c r="B19" s="163"/>
      <c r="C19" s="164" t="s">
        <v>266</v>
      </c>
      <c r="D19" s="165">
        <v>18.247289000000002</v>
      </c>
      <c r="E19" s="165">
        <v>1.148998</v>
      </c>
      <c r="F19" s="165">
        <v>25.069594939999998</v>
      </c>
      <c r="G19" s="166" t="s">
        <v>85</v>
      </c>
      <c r="H19" s="166">
        <f t="shared" si="0"/>
        <v>44.465881940000003</v>
      </c>
    </row>
    <row r="20" spans="2:8">
      <c r="B20" s="163"/>
      <c r="C20" s="164" t="s">
        <v>267</v>
      </c>
      <c r="D20" s="165">
        <v>96.126011009999985</v>
      </c>
      <c r="E20" s="165">
        <v>1.207028</v>
      </c>
      <c r="F20" s="165">
        <v>124.00815412</v>
      </c>
      <c r="G20" s="166">
        <v>274.66685699999999</v>
      </c>
      <c r="H20" s="166">
        <f t="shared" si="0"/>
        <v>496.00805012999996</v>
      </c>
    </row>
    <row r="21" spans="2:8">
      <c r="B21" s="163"/>
      <c r="C21" s="164" t="s">
        <v>255</v>
      </c>
      <c r="D21" s="165" t="s">
        <v>256</v>
      </c>
      <c r="E21" s="165">
        <v>1.6384880000000002</v>
      </c>
      <c r="F21" s="165" t="s">
        <v>85</v>
      </c>
      <c r="G21" s="166" t="s">
        <v>85</v>
      </c>
      <c r="H21" s="166">
        <f t="shared" si="0"/>
        <v>1.6384880000000002</v>
      </c>
    </row>
    <row r="22" spans="2:8">
      <c r="B22" s="163"/>
      <c r="C22" s="164" t="s">
        <v>257</v>
      </c>
      <c r="D22" s="165">
        <v>37.156631010000005</v>
      </c>
      <c r="E22" s="165">
        <v>1.271609</v>
      </c>
      <c r="F22" s="165">
        <v>54.745559030000003</v>
      </c>
      <c r="G22" s="166" t="s">
        <v>85</v>
      </c>
      <c r="H22" s="166">
        <f t="shared" si="0"/>
        <v>93.173799040000006</v>
      </c>
    </row>
    <row r="23" spans="2:8">
      <c r="B23" s="167"/>
      <c r="C23" s="168" t="s">
        <v>268</v>
      </c>
      <c r="D23" s="169">
        <v>51.55153301</v>
      </c>
      <c r="E23" s="169">
        <v>5.9597000000000004E-2</v>
      </c>
      <c r="F23" s="169">
        <v>71.292634950000007</v>
      </c>
      <c r="G23" s="170">
        <v>220.61931699000002</v>
      </c>
      <c r="H23" s="170">
        <f t="shared" si="0"/>
        <v>343.52308195000001</v>
      </c>
    </row>
    <row r="24" spans="2:8">
      <c r="B24" s="264"/>
      <c r="C24" s="262" t="s">
        <v>113</v>
      </c>
      <c r="D24" s="265">
        <f>SUM(D12:D23)</f>
        <v>441.65531900000008</v>
      </c>
      <c r="E24" s="265">
        <f t="shared" ref="E24:G24" si="2">SUM(E12:E23)</f>
        <v>12.710895980000002</v>
      </c>
      <c r="F24" s="265">
        <f t="shared" si="2"/>
        <v>571.671693</v>
      </c>
      <c r="G24" s="265">
        <f t="shared" si="2"/>
        <v>941.66809807000004</v>
      </c>
      <c r="H24" s="265">
        <f t="shared" si="0"/>
        <v>1967.70600605</v>
      </c>
    </row>
    <row r="25" spans="2:8">
      <c r="B25" s="159">
        <v>2013</v>
      </c>
      <c r="C25" s="160" t="s">
        <v>259</v>
      </c>
      <c r="D25" s="161">
        <v>7.6820100000000004E-3</v>
      </c>
      <c r="E25" s="161">
        <v>1.6654300100000001</v>
      </c>
      <c r="F25" s="161">
        <v>0.67418499999999992</v>
      </c>
      <c r="G25" s="162">
        <v>0</v>
      </c>
      <c r="H25" s="162">
        <f t="shared" si="0"/>
        <v>2.3472970200000001</v>
      </c>
    </row>
    <row r="26" spans="2:8">
      <c r="B26" s="163"/>
      <c r="C26" s="164" t="s">
        <v>260</v>
      </c>
      <c r="D26" s="165">
        <v>21.660934000000001</v>
      </c>
      <c r="E26" s="165">
        <v>2.360214</v>
      </c>
      <c r="F26" s="165">
        <v>33.753632039999999</v>
      </c>
      <c r="G26" s="166">
        <v>5.4566549999999996</v>
      </c>
      <c r="H26" s="166">
        <f t="shared" si="0"/>
        <v>63.231435039999994</v>
      </c>
    </row>
    <row r="27" spans="2:8">
      <c r="B27" s="163"/>
      <c r="C27" s="164" t="s">
        <v>261</v>
      </c>
      <c r="D27" s="165">
        <v>65.725545979999993</v>
      </c>
      <c r="E27" s="165">
        <v>1.359478</v>
      </c>
      <c r="F27" s="165">
        <v>90.361466989999997</v>
      </c>
      <c r="G27" s="166">
        <v>293.31292001999998</v>
      </c>
      <c r="H27" s="166">
        <f t="shared" si="0"/>
        <v>450.75941098999999</v>
      </c>
    </row>
    <row r="28" spans="2:8">
      <c r="B28" s="163"/>
      <c r="C28" s="164" t="s">
        <v>220</v>
      </c>
      <c r="D28" s="165">
        <v>1.3670899599999999</v>
      </c>
      <c r="E28" s="165">
        <v>0.489813</v>
      </c>
      <c r="F28" s="165">
        <v>0.87217999999999996</v>
      </c>
      <c r="G28" s="166">
        <v>1.9000000000000001E-5</v>
      </c>
      <c r="H28" s="166">
        <f t="shared" si="0"/>
        <v>2.7291019599999999</v>
      </c>
    </row>
    <row r="29" spans="2:8">
      <c r="B29" s="163"/>
      <c r="C29" s="164" t="s">
        <v>263</v>
      </c>
      <c r="D29" s="165">
        <v>23.826887970000001</v>
      </c>
      <c r="E29" s="165">
        <v>0.68775702000000005</v>
      </c>
      <c r="F29" s="165">
        <v>34.449959069999998</v>
      </c>
      <c r="G29" s="166">
        <v>132.62300809000001</v>
      </c>
      <c r="H29" s="166">
        <f t="shared" si="0"/>
        <v>191.58761215000001</v>
      </c>
    </row>
    <row r="30" spans="2:8">
      <c r="B30" s="163"/>
      <c r="C30" s="164" t="s">
        <v>264</v>
      </c>
      <c r="D30" s="165">
        <v>73.42502300999999</v>
      </c>
      <c r="E30" s="165">
        <v>0.47390100000000002</v>
      </c>
      <c r="F30" s="165">
        <v>112.57678302000001</v>
      </c>
      <c r="G30" s="166">
        <v>20.224245</v>
      </c>
      <c r="H30" s="166">
        <f t="shared" si="0"/>
        <v>206.69995202999999</v>
      </c>
    </row>
    <row r="31" spans="2:8">
      <c r="B31" s="163"/>
      <c r="C31" s="164" t="s">
        <v>265</v>
      </c>
      <c r="D31" s="165">
        <v>0</v>
      </c>
      <c r="E31" s="165">
        <v>0.63022696999999994</v>
      </c>
      <c r="F31" s="165">
        <v>0.32477</v>
      </c>
      <c r="G31" s="166">
        <v>0</v>
      </c>
      <c r="H31" s="166">
        <f t="shared" si="0"/>
        <v>0.95499696999999995</v>
      </c>
    </row>
    <row r="32" spans="2:8">
      <c r="B32" s="163"/>
      <c r="C32" s="164" t="s">
        <v>269</v>
      </c>
      <c r="D32" s="165">
        <v>25.174167000000001</v>
      </c>
      <c r="E32" s="165">
        <v>0.69820694999999999</v>
      </c>
      <c r="F32" s="165">
        <v>45.54200307</v>
      </c>
      <c r="G32" s="166">
        <v>72.417529980000012</v>
      </c>
      <c r="H32" s="166">
        <f t="shared" si="0"/>
        <v>143.831907</v>
      </c>
    </row>
    <row r="33" spans="2:8">
      <c r="B33" s="163"/>
      <c r="C33" s="164" t="s">
        <v>270</v>
      </c>
      <c r="D33" s="165">
        <v>41.106206010000008</v>
      </c>
      <c r="E33" s="165">
        <v>0.65959699999999999</v>
      </c>
      <c r="F33" s="165">
        <v>60.56780002</v>
      </c>
      <c r="G33" s="166">
        <v>96.463214010000016</v>
      </c>
      <c r="H33" s="166">
        <f t="shared" si="0"/>
        <v>198.79681704000001</v>
      </c>
    </row>
    <row r="34" spans="2:8">
      <c r="B34" s="163"/>
      <c r="C34" s="164" t="s">
        <v>271</v>
      </c>
      <c r="D34" s="165">
        <v>3.9786000000000002E-2</v>
      </c>
      <c r="E34" s="165">
        <v>0.80451007999999991</v>
      </c>
      <c r="F34" s="165">
        <v>1.1600559499999998</v>
      </c>
      <c r="G34" s="166">
        <v>0.2</v>
      </c>
      <c r="H34" s="166">
        <f t="shared" si="0"/>
        <v>2.2043520299999999</v>
      </c>
    </row>
    <row r="35" spans="2:8">
      <c r="B35" s="163"/>
      <c r="C35" s="164" t="s">
        <v>257</v>
      </c>
      <c r="D35" s="165">
        <v>13.09331203</v>
      </c>
      <c r="E35" s="165">
        <v>0.6853490000000001</v>
      </c>
      <c r="F35" s="165">
        <v>20.488748059999999</v>
      </c>
      <c r="G35" s="166">
        <v>178.25462704</v>
      </c>
      <c r="H35" s="166">
        <f t="shared" si="0"/>
        <v>212.52203613</v>
      </c>
    </row>
    <row r="36" spans="2:8">
      <c r="B36" s="167"/>
      <c r="C36" s="168" t="s">
        <v>258</v>
      </c>
      <c r="D36" s="169">
        <v>71.55782400999999</v>
      </c>
      <c r="E36" s="169">
        <v>1.3957080000000002</v>
      </c>
      <c r="F36" s="169">
        <v>104.59380802</v>
      </c>
      <c r="G36" s="170">
        <v>10.52248393</v>
      </c>
      <c r="H36" s="170">
        <f t="shared" si="0"/>
        <v>188.06982395999998</v>
      </c>
    </row>
    <row r="37" spans="2:8">
      <c r="B37" s="264"/>
      <c r="C37" s="262" t="s">
        <v>113</v>
      </c>
      <c r="D37" s="265">
        <f>SUM(D25:D36)</f>
        <v>336.98445797999995</v>
      </c>
      <c r="E37" s="265">
        <f t="shared" ref="E37:G37" si="3">SUM(E25:E36)</f>
        <v>11.910191030000002</v>
      </c>
      <c r="F37" s="265">
        <f t="shared" si="3"/>
        <v>505.36539124000001</v>
      </c>
      <c r="G37" s="265">
        <f t="shared" si="3"/>
        <v>809.47470207000003</v>
      </c>
      <c r="H37" s="265">
        <f t="shared" si="0"/>
        <v>1663.7347423199999</v>
      </c>
    </row>
    <row r="38" spans="2:8">
      <c r="B38" s="159">
        <v>2014</v>
      </c>
      <c r="C38" s="160" t="s">
        <v>259</v>
      </c>
      <c r="D38" s="161" t="s">
        <v>85</v>
      </c>
      <c r="E38" s="161">
        <v>1.3267860900000001</v>
      </c>
      <c r="F38" s="161" t="s">
        <v>85</v>
      </c>
      <c r="G38" s="162" t="s">
        <v>85</v>
      </c>
      <c r="H38" s="162">
        <f t="shared" si="0"/>
        <v>1.3267860900000001</v>
      </c>
    </row>
    <row r="39" spans="2:8">
      <c r="B39" s="163"/>
      <c r="C39" s="164" t="s">
        <v>260</v>
      </c>
      <c r="D39" s="165">
        <v>10.899421019999998</v>
      </c>
      <c r="E39" s="165">
        <v>0.32034800000000002</v>
      </c>
      <c r="F39" s="165">
        <v>15.217180990000001</v>
      </c>
      <c r="G39" s="166">
        <v>55.58428601</v>
      </c>
      <c r="H39" s="166">
        <f t="shared" si="0"/>
        <v>82.021236020000003</v>
      </c>
    </row>
    <row r="40" spans="2:8">
      <c r="B40" s="163"/>
      <c r="C40" s="164" t="s">
        <v>261</v>
      </c>
      <c r="D40" s="165">
        <v>61.024490990000004</v>
      </c>
      <c r="E40" s="165">
        <v>0.82191999999999998</v>
      </c>
      <c r="F40" s="165">
        <v>98.17055302</v>
      </c>
      <c r="G40" s="166">
        <v>182.77540000999997</v>
      </c>
      <c r="H40" s="166">
        <f t="shared" si="0"/>
        <v>342.79236401999998</v>
      </c>
    </row>
    <row r="41" spans="2:8">
      <c r="B41" s="163"/>
      <c r="C41" s="164" t="s">
        <v>262</v>
      </c>
      <c r="D41" s="165">
        <v>3.6859999999999997E-2</v>
      </c>
      <c r="E41" s="165">
        <v>0.92506001000000004</v>
      </c>
      <c r="F41" s="165">
        <v>7.8101000000000004E-2</v>
      </c>
      <c r="G41" s="166">
        <v>3.8099999999999999E-4</v>
      </c>
      <c r="H41" s="166">
        <f t="shared" si="0"/>
        <v>1.04040201</v>
      </c>
    </row>
    <row r="42" spans="2:8">
      <c r="B42" s="163"/>
      <c r="C42" s="164" t="s">
        <v>263</v>
      </c>
      <c r="D42" s="165">
        <v>38.302218000000018</v>
      </c>
      <c r="E42" s="165">
        <v>42.345388</v>
      </c>
      <c r="F42" s="165">
        <v>54.057368050000008</v>
      </c>
      <c r="G42" s="166">
        <v>1.9800000000000002E-4</v>
      </c>
      <c r="H42" s="166">
        <f t="shared" si="0"/>
        <v>134.70517205000004</v>
      </c>
    </row>
    <row r="43" spans="2:8">
      <c r="B43" s="163"/>
      <c r="C43" s="164" t="s">
        <v>264</v>
      </c>
      <c r="D43" s="165">
        <v>64.771010009999998</v>
      </c>
      <c r="E43" s="165">
        <v>10.538568999999999</v>
      </c>
      <c r="F43" s="165">
        <v>88.058616010000009</v>
      </c>
      <c r="G43" s="166">
        <v>101.32263998000001</v>
      </c>
      <c r="H43" s="166">
        <f t="shared" si="0"/>
        <v>264.69083499999999</v>
      </c>
    </row>
    <row r="44" spans="2:8">
      <c r="B44" s="163"/>
      <c r="C44" s="164" t="s">
        <v>265</v>
      </c>
      <c r="D44" s="165" t="s">
        <v>85</v>
      </c>
      <c r="E44" s="165">
        <v>0.33582699999999999</v>
      </c>
      <c r="F44" s="165">
        <v>0.26256699999999999</v>
      </c>
      <c r="G44" s="166">
        <v>2.1699999999999999E-4</v>
      </c>
      <c r="H44" s="166">
        <f t="shared" si="0"/>
        <v>0.598611</v>
      </c>
    </row>
    <row r="45" spans="2:8">
      <c r="B45" s="163"/>
      <c r="C45" s="164" t="s">
        <v>266</v>
      </c>
      <c r="D45" s="165">
        <v>40.871275009999998</v>
      </c>
      <c r="E45" s="165">
        <v>11.906943</v>
      </c>
      <c r="F45" s="165">
        <v>46.515311079999996</v>
      </c>
      <c r="G45" s="166" t="s">
        <v>85</v>
      </c>
      <c r="H45" s="166">
        <f t="shared" si="0"/>
        <v>99.293529089999993</v>
      </c>
    </row>
    <row r="46" spans="2:8">
      <c r="B46" s="163"/>
      <c r="C46" s="164" t="s">
        <v>267</v>
      </c>
      <c r="D46" s="165">
        <v>45.749031000000002</v>
      </c>
      <c r="E46" s="165">
        <v>10.390864029999999</v>
      </c>
      <c r="F46" s="165">
        <v>76.482171969999996</v>
      </c>
      <c r="G46" s="166">
        <v>81.299084989999983</v>
      </c>
      <c r="H46" s="166">
        <f t="shared" si="0"/>
        <v>213.92115199</v>
      </c>
    </row>
    <row r="47" spans="2:8">
      <c r="B47" s="163"/>
      <c r="C47" s="164" t="s">
        <v>255</v>
      </c>
      <c r="D47" s="165" t="s">
        <v>85</v>
      </c>
      <c r="E47" s="165">
        <v>10.64740407</v>
      </c>
      <c r="F47" s="165">
        <v>0.13961199999999999</v>
      </c>
      <c r="G47" s="166">
        <v>1.9000000000000001E-5</v>
      </c>
      <c r="H47" s="166">
        <f t="shared" si="0"/>
        <v>10.78703507</v>
      </c>
    </row>
    <row r="48" spans="2:8">
      <c r="B48" s="163"/>
      <c r="C48" s="164" t="s">
        <v>257</v>
      </c>
      <c r="D48" s="165">
        <v>6.2949449999999993</v>
      </c>
      <c r="E48" s="165">
        <v>10.467304</v>
      </c>
      <c r="F48" s="165">
        <v>11.64411799</v>
      </c>
      <c r="G48" s="166">
        <v>31.104816010000004</v>
      </c>
      <c r="H48" s="166">
        <f t="shared" si="0"/>
        <v>59.511183000000003</v>
      </c>
    </row>
    <row r="49" spans="2:9">
      <c r="B49" s="167"/>
      <c r="C49" s="168" t="s">
        <v>268</v>
      </c>
      <c r="D49" s="169">
        <v>104.50301395999999</v>
      </c>
      <c r="E49" s="169">
        <v>20.614069000000001</v>
      </c>
      <c r="F49" s="169">
        <v>138.34492804000004</v>
      </c>
      <c r="G49" s="170">
        <v>83.019745959999995</v>
      </c>
      <c r="H49" s="170">
        <f t="shared" si="0"/>
        <v>346.48175695999998</v>
      </c>
    </row>
    <row r="50" spans="2:9">
      <c r="B50" s="264"/>
      <c r="C50" s="262" t="s">
        <v>113</v>
      </c>
      <c r="D50" s="265">
        <f>SUM(D38:D49)</f>
        <v>372.45226499</v>
      </c>
      <c r="E50" s="265">
        <f t="shared" ref="E50:G50" si="4">SUM(E38:E49)</f>
        <v>120.64048220000002</v>
      </c>
      <c r="F50" s="265">
        <f t="shared" si="4"/>
        <v>528.97052714999995</v>
      </c>
      <c r="G50" s="265">
        <f t="shared" si="4"/>
        <v>535.10678796000002</v>
      </c>
      <c r="H50" s="265">
        <f t="shared" si="0"/>
        <v>1557.1700622999999</v>
      </c>
    </row>
    <row r="51" spans="2:9">
      <c r="B51" s="159">
        <v>2015</v>
      </c>
      <c r="C51" s="160" t="s">
        <v>259</v>
      </c>
      <c r="D51" s="161" t="s">
        <v>85</v>
      </c>
      <c r="E51" s="161">
        <v>6.7580000000000001E-3</v>
      </c>
      <c r="F51" s="161">
        <v>4.6379999999999998E-3</v>
      </c>
      <c r="G51" s="162" t="s">
        <v>85</v>
      </c>
      <c r="H51" s="162">
        <f t="shared" si="0"/>
        <v>1.1396E-2</v>
      </c>
    </row>
    <row r="52" spans="2:9">
      <c r="B52" s="163"/>
      <c r="C52" s="164" t="s">
        <v>260</v>
      </c>
      <c r="D52" s="165">
        <v>21.104106980000001</v>
      </c>
      <c r="E52" s="165">
        <v>20.560317009999999</v>
      </c>
      <c r="F52" s="165">
        <v>27.443180969999997</v>
      </c>
      <c r="G52" s="166">
        <v>70.524554000000009</v>
      </c>
      <c r="H52" s="166">
        <f t="shared" si="0"/>
        <v>139.63215896000003</v>
      </c>
    </row>
    <row r="53" spans="2:9">
      <c r="B53" s="163"/>
      <c r="C53" s="164" t="s">
        <v>261</v>
      </c>
      <c r="D53" s="165">
        <v>39.545321969999996</v>
      </c>
      <c r="E53" s="165">
        <v>11.567159999999999</v>
      </c>
      <c r="F53" s="165">
        <v>68.441786059999998</v>
      </c>
      <c r="G53" s="166">
        <v>73.175221010000001</v>
      </c>
      <c r="H53" s="166">
        <f t="shared" si="0"/>
        <v>192.72948904</v>
      </c>
      <c r="I53" s="158"/>
    </row>
    <row r="54" spans="2:9">
      <c r="B54" s="163"/>
      <c r="C54" s="164" t="s">
        <v>262</v>
      </c>
      <c r="D54" s="165" t="s">
        <v>85</v>
      </c>
      <c r="E54" s="165">
        <v>16.368392979999999</v>
      </c>
      <c r="F54" s="165" t="s">
        <v>85</v>
      </c>
      <c r="G54" s="166">
        <v>2.0000000000000002E-5</v>
      </c>
      <c r="H54" s="166">
        <f t="shared" si="0"/>
        <v>16.368412979999999</v>
      </c>
      <c r="I54" s="158"/>
    </row>
    <row r="55" spans="2:9">
      <c r="B55" s="163"/>
      <c r="C55" s="164" t="s">
        <v>263</v>
      </c>
      <c r="D55" s="165">
        <v>17.089969980000003</v>
      </c>
      <c r="E55" s="165">
        <v>17.583893009999997</v>
      </c>
      <c r="F55" s="165">
        <v>16.96176904</v>
      </c>
      <c r="G55" s="166">
        <v>48.619993999999998</v>
      </c>
      <c r="H55" s="166">
        <f t="shared" si="0"/>
        <v>100.25562603</v>
      </c>
      <c r="I55" s="158"/>
    </row>
    <row r="56" spans="2:9">
      <c r="B56" s="163"/>
      <c r="C56" s="164" t="s">
        <v>264</v>
      </c>
      <c r="D56" s="165">
        <v>32.906866999999998</v>
      </c>
      <c r="E56" s="165">
        <v>19.527011039999998</v>
      </c>
      <c r="F56" s="165">
        <v>63.153355050000002</v>
      </c>
      <c r="G56" s="166">
        <v>1.2717000000000001E-2</v>
      </c>
      <c r="H56" s="166">
        <f t="shared" si="0"/>
        <v>115.59995008999999</v>
      </c>
      <c r="I56" s="158"/>
    </row>
    <row r="57" spans="2:9">
      <c r="B57" s="163"/>
      <c r="C57" s="164" t="s">
        <v>265</v>
      </c>
      <c r="D57" s="165">
        <v>4.5823999999999997E-2</v>
      </c>
      <c r="E57" s="165">
        <v>21.45757699</v>
      </c>
      <c r="F57" s="165">
        <v>0.34621499999999999</v>
      </c>
      <c r="G57" s="166">
        <v>5.2659999999999998E-3</v>
      </c>
      <c r="H57" s="166">
        <f t="shared" si="0"/>
        <v>21.854881989999999</v>
      </c>
      <c r="I57" s="158"/>
    </row>
    <row r="58" spans="2:9">
      <c r="B58" s="163"/>
      <c r="C58" s="164" t="s">
        <v>269</v>
      </c>
      <c r="D58" s="165">
        <v>22.478963090000001</v>
      </c>
      <c r="E58" s="165">
        <v>17.745928980000002</v>
      </c>
      <c r="F58" s="165">
        <v>24.046518980000002</v>
      </c>
      <c r="G58" s="166">
        <v>28.710903979999998</v>
      </c>
      <c r="H58" s="166">
        <f t="shared" si="0"/>
        <v>92.982315030000009</v>
      </c>
      <c r="I58" s="158"/>
    </row>
    <row r="59" spans="2:9">
      <c r="B59" s="163"/>
      <c r="C59" s="164" t="s">
        <v>279</v>
      </c>
      <c r="D59" s="165">
        <v>34.952205970000001</v>
      </c>
      <c r="E59" s="165">
        <v>25.846466009999997</v>
      </c>
      <c r="F59" s="165">
        <v>69.470865990000007</v>
      </c>
      <c r="G59" s="166">
        <v>63.415780930000004</v>
      </c>
      <c r="H59" s="166">
        <f t="shared" si="0"/>
        <v>193.6853189</v>
      </c>
      <c r="I59" s="158"/>
    </row>
    <row r="60" spans="2:9">
      <c r="B60" s="163"/>
      <c r="C60" s="164" t="s">
        <v>271</v>
      </c>
      <c r="D60" s="165">
        <v>0.65587099000000004</v>
      </c>
      <c r="E60" s="165">
        <v>8.1258590000000002</v>
      </c>
      <c r="F60" s="165">
        <v>0.90228700000000006</v>
      </c>
      <c r="G60" s="166" t="s">
        <v>85</v>
      </c>
      <c r="H60" s="166">
        <f t="shared" si="0"/>
        <v>9.6840169899999999</v>
      </c>
      <c r="I60" s="158"/>
    </row>
    <row r="61" spans="2:9">
      <c r="B61" s="163"/>
      <c r="C61" s="164" t="s">
        <v>257</v>
      </c>
      <c r="D61" s="165">
        <v>3.9933909999999999</v>
      </c>
      <c r="E61" s="165">
        <v>24.51756</v>
      </c>
      <c r="F61" s="165">
        <v>22.891978910000002</v>
      </c>
      <c r="G61" s="166">
        <v>13.276207990000001</v>
      </c>
      <c r="H61" s="166">
        <f t="shared" si="0"/>
        <v>64.679137900000001</v>
      </c>
      <c r="I61" s="158"/>
    </row>
    <row r="62" spans="2:9">
      <c r="B62" s="167"/>
      <c r="C62" s="168" t="s">
        <v>268</v>
      </c>
      <c r="D62" s="169">
        <v>35.403344019999999</v>
      </c>
      <c r="E62" s="169">
        <v>15.398918</v>
      </c>
      <c r="F62" s="169">
        <v>58.496908980000008</v>
      </c>
      <c r="G62" s="170">
        <v>46.422501979999993</v>
      </c>
      <c r="H62" s="170">
        <f>SUM(D62:G62)</f>
        <v>155.72167297999999</v>
      </c>
      <c r="I62" s="158"/>
    </row>
    <row r="63" spans="2:9">
      <c r="B63" s="261"/>
      <c r="C63" s="262" t="s">
        <v>113</v>
      </c>
      <c r="D63" s="263">
        <f>SUM(D51:D62)</f>
        <v>208.17586499999999</v>
      </c>
      <c r="E63" s="263">
        <f t="shared" ref="E63:G63" si="5">SUM(E51:E62)</f>
        <v>198.70584102000001</v>
      </c>
      <c r="F63" s="263">
        <f t="shared" si="5"/>
        <v>352.15950397999995</v>
      </c>
      <c r="G63" s="263">
        <f t="shared" si="5"/>
        <v>344.16316688999996</v>
      </c>
      <c r="H63" s="263">
        <f>SUM(H51:H62)</f>
        <v>1103.20437689</v>
      </c>
    </row>
    <row r="64" spans="2:9">
      <c r="B64" s="159">
        <v>2016</v>
      </c>
      <c r="C64" s="160" t="s">
        <v>259</v>
      </c>
      <c r="D64" s="161">
        <v>1.376401E-2</v>
      </c>
      <c r="E64" s="161">
        <v>14.001267029999999</v>
      </c>
      <c r="F64" s="161">
        <v>1.0660019999999999</v>
      </c>
      <c r="G64" s="162">
        <v>4.2499999999999998E-4</v>
      </c>
      <c r="H64" s="166">
        <f t="shared" ref="H64:H67" si="6">SUM(D64:G64)</f>
        <v>15.081458039999998</v>
      </c>
    </row>
    <row r="65" spans="2:8">
      <c r="B65" s="163"/>
      <c r="C65" s="164" t="s">
        <v>260</v>
      </c>
      <c r="D65" s="165">
        <v>5.1839040400000007</v>
      </c>
      <c r="E65" s="165">
        <v>1.8508910000000001</v>
      </c>
      <c r="F65" s="165">
        <v>27.817612949999997</v>
      </c>
      <c r="G65" s="166">
        <v>5.931448969999999</v>
      </c>
      <c r="H65" s="166">
        <f t="shared" si="6"/>
        <v>40.783856959999994</v>
      </c>
    </row>
    <row r="66" spans="2:8">
      <c r="B66" s="163"/>
      <c r="C66" s="164" t="s">
        <v>261</v>
      </c>
      <c r="D66" s="165">
        <v>29.740412020000001</v>
      </c>
      <c r="E66" s="165">
        <v>12.69303</v>
      </c>
      <c r="F66" s="165">
        <v>67.868325979999995</v>
      </c>
      <c r="G66" s="166">
        <v>54.457932</v>
      </c>
      <c r="H66" s="166">
        <f t="shared" si="6"/>
        <v>164.75970000000001</v>
      </c>
    </row>
    <row r="67" spans="2:8">
      <c r="B67" s="163"/>
      <c r="C67" s="164" t="s">
        <v>262</v>
      </c>
      <c r="D67" s="165" t="s">
        <v>85</v>
      </c>
      <c r="E67" s="165">
        <v>6.7270079800000007</v>
      </c>
      <c r="F67" s="165">
        <v>0.33634199999999997</v>
      </c>
      <c r="G67" s="166" t="s">
        <v>85</v>
      </c>
      <c r="H67" s="166">
        <f t="shared" si="6"/>
        <v>7.0633499800000008</v>
      </c>
    </row>
    <row r="68" spans="2:8">
      <c r="B68" s="163"/>
      <c r="C68" s="164" t="s">
        <v>263</v>
      </c>
      <c r="D68" s="165">
        <v>14.202285009999999</v>
      </c>
      <c r="E68" s="165">
        <v>17.326237039999999</v>
      </c>
      <c r="F68" s="165">
        <v>35.276917049999994</v>
      </c>
      <c r="G68" s="166">
        <v>8.4021020000000011</v>
      </c>
      <c r="H68" s="166">
        <f t="shared" ref="H68:H73" si="7">SUM(D68:G68)</f>
        <v>75.2075411</v>
      </c>
    </row>
    <row r="69" spans="2:8" ht="13.9" customHeight="1">
      <c r="B69" s="163"/>
      <c r="C69" s="164" t="s">
        <v>264</v>
      </c>
      <c r="D69" s="165">
        <v>34.191086000000006</v>
      </c>
      <c r="E69" s="165">
        <v>16.941938990000004</v>
      </c>
      <c r="F69" s="165">
        <v>70.099692960000013</v>
      </c>
      <c r="G69" s="166">
        <v>4.0374099999999995</v>
      </c>
      <c r="H69" s="166">
        <f t="shared" si="7"/>
        <v>125.27012795000002</v>
      </c>
    </row>
    <row r="70" spans="2:8">
      <c r="B70" s="163"/>
      <c r="C70" s="164" t="s">
        <v>265</v>
      </c>
      <c r="D70" s="165" t="s">
        <v>85</v>
      </c>
      <c r="E70" s="165">
        <v>8.5411700499999998</v>
      </c>
      <c r="F70" s="165" t="s">
        <v>85</v>
      </c>
      <c r="G70" s="166">
        <v>2.0000000000000002E-5</v>
      </c>
      <c r="H70" s="166">
        <f t="shared" si="7"/>
        <v>8.5411900499999991</v>
      </c>
    </row>
    <row r="71" spans="2:8">
      <c r="B71" s="163"/>
      <c r="C71" s="164" t="s">
        <v>269</v>
      </c>
      <c r="D71" s="165">
        <v>29.751061050000001</v>
      </c>
      <c r="E71" s="165">
        <v>19.108841000000002</v>
      </c>
      <c r="F71" s="165">
        <v>46.702360999999996</v>
      </c>
      <c r="G71" s="166">
        <v>6.2599240199999997</v>
      </c>
      <c r="H71" s="166">
        <f t="shared" si="7"/>
        <v>101.82218707</v>
      </c>
    </row>
    <row r="72" spans="2:8" s="279" customFormat="1">
      <c r="B72" s="163"/>
      <c r="C72" s="164" t="s">
        <v>354</v>
      </c>
      <c r="D72" s="165">
        <v>34.012697000000003</v>
      </c>
      <c r="E72" s="165">
        <v>40.359092960000005</v>
      </c>
      <c r="F72" s="165">
        <v>110.10975304000002</v>
      </c>
      <c r="G72" s="166">
        <v>6.5678010000000002</v>
      </c>
      <c r="H72" s="166">
        <f t="shared" si="7"/>
        <v>191.04934400000002</v>
      </c>
    </row>
    <row r="73" spans="2:8" s="276" customFormat="1">
      <c r="B73" s="163"/>
      <c r="C73" s="164" t="s">
        <v>271</v>
      </c>
      <c r="D73" s="165" t="s">
        <v>85</v>
      </c>
      <c r="E73" s="165">
        <v>18.577441060000002</v>
      </c>
      <c r="F73" s="165">
        <v>0.412051</v>
      </c>
      <c r="G73" s="166" t="s">
        <v>85</v>
      </c>
      <c r="H73" s="166">
        <f t="shared" si="7"/>
        <v>18.989492060000003</v>
      </c>
    </row>
    <row r="74" spans="2:8" s="291" customFormat="1">
      <c r="B74" s="163"/>
      <c r="C74" s="164" t="s">
        <v>257</v>
      </c>
      <c r="D74" s="165">
        <v>22.671478</v>
      </c>
      <c r="E74" s="165">
        <v>16.640420979999998</v>
      </c>
      <c r="F74" s="165">
        <v>43.419377040000001</v>
      </c>
      <c r="G74" s="166">
        <v>4.0992090000000001</v>
      </c>
      <c r="H74" s="166">
        <f t="shared" ref="H74:H75" si="8">SUM(D74:G74)</f>
        <v>86.830485019999998</v>
      </c>
    </row>
    <row r="75" spans="2:8" s="291" customFormat="1">
      <c r="B75" s="163"/>
      <c r="C75" s="164" t="s">
        <v>268</v>
      </c>
      <c r="D75" s="165">
        <v>66.662418029999998</v>
      </c>
      <c r="E75" s="165">
        <v>32.99460697</v>
      </c>
      <c r="F75" s="165">
        <v>116.46721398999999</v>
      </c>
      <c r="G75" s="166">
        <v>11.746722999999999</v>
      </c>
      <c r="H75" s="166">
        <f t="shared" si="8"/>
        <v>227.87096198999998</v>
      </c>
    </row>
    <row r="76" spans="2:8">
      <c r="B76" s="258"/>
      <c r="C76" s="259" t="s">
        <v>113</v>
      </c>
      <c r="D76" s="260">
        <f>SUM(D64:D75)</f>
        <v>236.42910516000001</v>
      </c>
      <c r="E76" s="260">
        <f>SUM(E64:E75)</f>
        <v>205.76194506000002</v>
      </c>
      <c r="F76" s="260">
        <f>SUM(F64:F75)</f>
        <v>519.57564901000001</v>
      </c>
      <c r="G76" s="260">
        <f>SUM(G64:G75)</f>
        <v>101.50299499</v>
      </c>
      <c r="H76" s="260">
        <f>SUM(H64:H75)</f>
        <v>1063.26969422</v>
      </c>
    </row>
    <row r="77" spans="2:8">
      <c r="B77" s="159">
        <v>2017</v>
      </c>
      <c r="C77" s="160" t="s">
        <v>259</v>
      </c>
      <c r="D77" s="161" t="s">
        <v>85</v>
      </c>
      <c r="E77" s="161">
        <v>23.579535010000001</v>
      </c>
      <c r="F77" s="161">
        <v>0.10778700000000001</v>
      </c>
      <c r="G77" s="162" t="s">
        <v>85</v>
      </c>
      <c r="H77" s="166">
        <f t="shared" ref="H77:H81" si="9">SUM(D77:G77)</f>
        <v>23.687322009999999</v>
      </c>
    </row>
    <row r="78" spans="2:8" s="291" customFormat="1">
      <c r="B78" s="163"/>
      <c r="C78" s="164" t="s">
        <v>260</v>
      </c>
      <c r="D78" s="165">
        <v>23.927438019999997</v>
      </c>
      <c r="E78" s="165">
        <v>14.150867060000001</v>
      </c>
      <c r="F78" s="165">
        <v>36.297165070000005</v>
      </c>
      <c r="G78" s="166">
        <v>3.716189</v>
      </c>
      <c r="H78" s="166">
        <f t="shared" si="9"/>
        <v>78.091659150000012</v>
      </c>
    </row>
    <row r="79" spans="2:8" s="291" customFormat="1">
      <c r="B79" s="163"/>
      <c r="C79" s="164" t="s">
        <v>261</v>
      </c>
      <c r="D79" s="165">
        <v>103.44074098</v>
      </c>
      <c r="E79" s="165">
        <v>19.484278009999997</v>
      </c>
      <c r="F79" s="165">
        <v>142.27080000999999</v>
      </c>
      <c r="G79" s="166">
        <v>11.723566999999999</v>
      </c>
      <c r="H79" s="166">
        <f t="shared" si="9"/>
        <v>276.91938599999997</v>
      </c>
    </row>
    <row r="80" spans="2:8" s="291" customFormat="1">
      <c r="B80" s="163"/>
      <c r="C80" s="164" t="s">
        <v>262</v>
      </c>
      <c r="D80" s="165" t="s">
        <v>85</v>
      </c>
      <c r="E80" s="165">
        <v>19.206987939999998</v>
      </c>
      <c r="F80" s="165">
        <v>5.8699999999999996E-4</v>
      </c>
      <c r="G80" s="166">
        <v>2.1000000000000002E-5</v>
      </c>
      <c r="H80" s="166">
        <f t="shared" si="9"/>
        <v>19.207595939999997</v>
      </c>
    </row>
    <row r="81" spans="2:9" s="291" customFormat="1">
      <c r="B81" s="163"/>
      <c r="C81" s="164" t="s">
        <v>263</v>
      </c>
      <c r="D81" s="165">
        <v>72.041577029999999</v>
      </c>
      <c r="E81" s="165">
        <v>22.194449049999996</v>
      </c>
      <c r="F81" s="165">
        <v>75.500301989999997</v>
      </c>
      <c r="G81" s="166">
        <v>3.9121709999999998</v>
      </c>
      <c r="H81" s="166">
        <f t="shared" si="9"/>
        <v>173.64849906999999</v>
      </c>
    </row>
    <row r="82" spans="2:9" s="291" customFormat="1" ht="13.9" customHeight="1">
      <c r="B82" s="163"/>
      <c r="C82" s="164" t="s">
        <v>264</v>
      </c>
      <c r="D82" s="165"/>
      <c r="E82" s="165"/>
      <c r="F82" s="165"/>
      <c r="G82" s="166"/>
      <c r="H82" s="166"/>
    </row>
    <row r="83" spans="2:9" s="291" customFormat="1">
      <c r="B83" s="163"/>
      <c r="C83" s="164" t="s">
        <v>265</v>
      </c>
      <c r="D83" s="165"/>
      <c r="E83" s="165"/>
      <c r="F83" s="165"/>
      <c r="G83" s="166"/>
      <c r="H83" s="166"/>
    </row>
    <row r="84" spans="2:9" s="291" customFormat="1">
      <c r="B84" s="163"/>
      <c r="C84" s="164" t="s">
        <v>269</v>
      </c>
      <c r="D84" s="165"/>
      <c r="E84" s="165"/>
      <c r="F84" s="165"/>
      <c r="G84" s="166"/>
      <c r="H84" s="166"/>
    </row>
    <row r="85" spans="2:9" s="291" customFormat="1">
      <c r="B85" s="163"/>
      <c r="C85" s="164" t="s">
        <v>354</v>
      </c>
      <c r="D85" s="165"/>
      <c r="E85" s="165"/>
      <c r="F85" s="165"/>
      <c r="G85" s="166"/>
      <c r="H85" s="166"/>
    </row>
    <row r="86" spans="2:9" s="291" customFormat="1">
      <c r="B86" s="163"/>
      <c r="C86" s="164" t="s">
        <v>271</v>
      </c>
      <c r="D86" s="165"/>
      <c r="E86" s="165"/>
      <c r="F86" s="165"/>
      <c r="G86" s="166"/>
      <c r="H86" s="166"/>
    </row>
    <row r="87" spans="2:9" s="291" customFormat="1">
      <c r="B87" s="163"/>
      <c r="C87" s="164" t="s">
        <v>257</v>
      </c>
      <c r="D87" s="165"/>
      <c r="E87" s="165"/>
      <c r="F87" s="165"/>
      <c r="G87" s="166"/>
      <c r="H87" s="166"/>
    </row>
    <row r="88" spans="2:9" s="291" customFormat="1">
      <c r="B88" s="163"/>
      <c r="C88" s="164" t="s">
        <v>268</v>
      </c>
      <c r="D88" s="165"/>
      <c r="E88" s="165"/>
      <c r="F88" s="165"/>
      <c r="G88" s="166"/>
      <c r="H88" s="166"/>
    </row>
    <row r="89" spans="2:9" s="291" customFormat="1">
      <c r="B89" s="258"/>
      <c r="C89" s="259" t="s">
        <v>113</v>
      </c>
      <c r="D89" s="260">
        <f>SUM(D77:D88)</f>
        <v>199.40975602999998</v>
      </c>
      <c r="E89" s="260">
        <f>SUM(E77:E88)</f>
        <v>98.616117070000001</v>
      </c>
      <c r="F89" s="260">
        <f>SUM(F77:F88)</f>
        <v>254.17664106999999</v>
      </c>
      <c r="G89" s="260">
        <f>SUM(G77:G88)</f>
        <v>19.351948</v>
      </c>
      <c r="H89" s="260">
        <f>SUM(H77:H88)</f>
        <v>571.55446216999997</v>
      </c>
    </row>
    <row r="90" spans="2:9" ht="15.75" thickBot="1"/>
    <row r="91" spans="2:9" ht="15.75" thickBot="1">
      <c r="B91" s="250" t="s">
        <v>273</v>
      </c>
      <c r="C91" s="251"/>
      <c r="D91" s="252">
        <f>D11+D24+D37+D50+D63+D76+D89</f>
        <v>1853.7673311599999</v>
      </c>
      <c r="E91" s="252">
        <f>E11+E24+E37+E50+E63+E76+E89</f>
        <v>794.46810154000002</v>
      </c>
      <c r="F91" s="252">
        <f>F11+F24+F37+F50+F63+F76+F89</f>
        <v>2802.59763441</v>
      </c>
      <c r="G91" s="252">
        <f>G11+G24+G37+G50+G63+G76+G89</f>
        <v>2886.8930779900002</v>
      </c>
      <c r="H91" s="252">
        <f>H11+H24+H37+H50+H63+H76+H89</f>
        <v>8337.7261450999995</v>
      </c>
    </row>
    <row r="92" spans="2:9">
      <c r="C92" s="164"/>
      <c r="D92" s="165"/>
      <c r="E92" s="165"/>
      <c r="F92" s="165"/>
      <c r="G92" s="165"/>
      <c r="H92" s="165"/>
    </row>
    <row r="94" spans="2:9">
      <c r="B94" s="173" t="s">
        <v>272</v>
      </c>
      <c r="C94" s="172"/>
      <c r="D94" s="171"/>
      <c r="E94" s="171"/>
      <c r="F94" s="171"/>
      <c r="G94" s="171"/>
      <c r="H94" s="171"/>
      <c r="I94" s="158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</sheetPr>
  <dimension ref="A1:L75"/>
  <sheetViews>
    <sheetView zoomScaleNormal="100" workbookViewId="0">
      <selection activeCell="J32" sqref="J32"/>
    </sheetView>
  </sheetViews>
  <sheetFormatPr baseColWidth="10" defaultColWidth="11.5703125" defaultRowHeight="15"/>
  <cols>
    <col min="1" max="1" width="9.42578125" style="2" customWidth="1"/>
    <col min="2" max="2" width="37.7109375" style="2" customWidth="1"/>
    <col min="3" max="4" width="15.7109375" style="39" customWidth="1"/>
    <col min="5" max="5" width="15.7109375" style="2" customWidth="1"/>
    <col min="6" max="6" width="17" style="2" customWidth="1"/>
    <col min="7" max="7" width="9.140625" style="2" customWidth="1"/>
    <col min="8" max="16384" width="11.5703125" style="2"/>
  </cols>
  <sheetData>
    <row r="1" spans="1:8">
      <c r="A1" s="1" t="s">
        <v>233</v>
      </c>
    </row>
    <row r="2" spans="1:8">
      <c r="A2" s="1" t="s">
        <v>689</v>
      </c>
    </row>
    <row r="4" spans="1:8" s="78" customFormat="1" ht="12.75">
      <c r="A4" s="189" t="s">
        <v>155</v>
      </c>
      <c r="B4" s="189" t="s">
        <v>125</v>
      </c>
      <c r="C4" s="190" t="s">
        <v>126</v>
      </c>
      <c r="D4" s="190" t="s">
        <v>127</v>
      </c>
      <c r="E4" s="191" t="s">
        <v>128</v>
      </c>
    </row>
    <row r="5" spans="1:8" ht="7.9" customHeight="1">
      <c r="A5" s="43"/>
      <c r="B5" s="43"/>
      <c r="C5" s="44"/>
      <c r="D5" s="44"/>
      <c r="E5" s="43"/>
    </row>
    <row r="6" spans="1:8">
      <c r="A6" s="174" t="s">
        <v>129</v>
      </c>
      <c r="B6" s="2" t="s">
        <v>330</v>
      </c>
      <c r="C6" s="39">
        <v>261</v>
      </c>
      <c r="D6" s="39">
        <v>23920953</v>
      </c>
      <c r="E6" s="38">
        <f t="shared" ref="E6:E17" si="0">D6/F6</f>
        <v>0.18612404798074347</v>
      </c>
      <c r="F6" s="105">
        <v>128521560</v>
      </c>
      <c r="H6" s="294"/>
    </row>
    <row r="7" spans="1:8">
      <c r="A7" s="174">
        <v>2</v>
      </c>
      <c r="B7" s="2" t="s">
        <v>331</v>
      </c>
      <c r="C7" s="39">
        <v>54</v>
      </c>
      <c r="D7" s="39">
        <v>16580666</v>
      </c>
      <c r="E7" s="38">
        <f t="shared" si="0"/>
        <v>0.12901077453463838</v>
      </c>
      <c r="F7" s="105">
        <v>128521560</v>
      </c>
    </row>
    <row r="8" spans="1:8">
      <c r="A8" s="174" t="s">
        <v>130</v>
      </c>
      <c r="B8" s="2" t="s">
        <v>332</v>
      </c>
      <c r="C8" s="39">
        <v>66</v>
      </c>
      <c r="D8" s="39">
        <v>15452992</v>
      </c>
      <c r="E8" s="38">
        <f t="shared" si="0"/>
        <v>0.12023657353676691</v>
      </c>
      <c r="F8" s="105">
        <v>128521560</v>
      </c>
      <c r="H8" s="294"/>
    </row>
    <row r="9" spans="1:8">
      <c r="A9" s="174" t="s">
        <v>131</v>
      </c>
      <c r="B9" s="2" t="s">
        <v>132</v>
      </c>
      <c r="C9" s="39">
        <v>15</v>
      </c>
      <c r="D9" s="39">
        <v>14811259</v>
      </c>
      <c r="E9" s="38">
        <f t="shared" si="0"/>
        <v>0.11524338017683571</v>
      </c>
      <c r="F9" s="105">
        <v>128521560</v>
      </c>
      <c r="H9" s="294"/>
    </row>
    <row r="10" spans="1:8">
      <c r="A10" s="174" t="s">
        <v>133</v>
      </c>
      <c r="B10" s="2" t="s">
        <v>333</v>
      </c>
      <c r="C10" s="39">
        <v>9081</v>
      </c>
      <c r="D10" s="39">
        <v>5846332</v>
      </c>
      <c r="E10" s="38">
        <f t="shared" si="0"/>
        <v>4.5489114822446913E-2</v>
      </c>
      <c r="F10" s="105">
        <v>128521560</v>
      </c>
      <c r="H10" s="294"/>
    </row>
    <row r="11" spans="1:8">
      <c r="A11" s="174" t="s">
        <v>134</v>
      </c>
      <c r="B11" s="2" t="s">
        <v>334</v>
      </c>
      <c r="C11" s="39">
        <v>61</v>
      </c>
      <c r="D11" s="39">
        <v>4156521</v>
      </c>
      <c r="E11" s="38">
        <f t="shared" si="0"/>
        <v>3.2341040678311096E-2</v>
      </c>
      <c r="F11" s="105">
        <v>128521560</v>
      </c>
      <c r="H11" s="294"/>
    </row>
    <row r="12" spans="1:8">
      <c r="A12" s="174" t="s">
        <v>135</v>
      </c>
      <c r="B12" s="2" t="s">
        <v>395</v>
      </c>
      <c r="C12" s="39">
        <v>9</v>
      </c>
      <c r="D12" s="39">
        <v>459328</v>
      </c>
      <c r="E12" s="38">
        <f t="shared" si="0"/>
        <v>3.5739373222671744E-3</v>
      </c>
      <c r="F12" s="105">
        <v>128521560</v>
      </c>
      <c r="H12" s="294"/>
    </row>
    <row r="13" spans="1:8">
      <c r="A13" s="174" t="s">
        <v>136</v>
      </c>
      <c r="B13" s="2" t="s">
        <v>396</v>
      </c>
      <c r="C13" s="39">
        <v>45</v>
      </c>
      <c r="D13" s="39">
        <v>380000</v>
      </c>
      <c r="E13" s="38">
        <f t="shared" si="0"/>
        <v>2.9567023618449696E-3</v>
      </c>
      <c r="F13" s="105">
        <v>128521560</v>
      </c>
      <c r="H13" s="294"/>
    </row>
    <row r="14" spans="1:8">
      <c r="A14" s="174" t="s">
        <v>137</v>
      </c>
      <c r="B14" s="2" t="s">
        <v>335</v>
      </c>
      <c r="C14" s="39">
        <v>2</v>
      </c>
      <c r="D14" s="39">
        <v>357267.82</v>
      </c>
      <c r="E14" s="38">
        <f t="shared" si="0"/>
        <v>2.7798279136979041E-3</v>
      </c>
      <c r="F14" s="105">
        <v>128521560</v>
      </c>
      <c r="H14" s="294"/>
    </row>
    <row r="15" spans="1:8">
      <c r="A15" s="174" t="s">
        <v>138</v>
      </c>
      <c r="B15" s="2" t="s">
        <v>336</v>
      </c>
      <c r="C15" s="39">
        <v>2099</v>
      </c>
      <c r="D15" s="39">
        <v>354882</v>
      </c>
      <c r="E15" s="38">
        <f t="shared" si="0"/>
        <v>2.7612643357270172E-3</v>
      </c>
      <c r="F15" s="105">
        <v>128521560</v>
      </c>
      <c r="H15" s="294"/>
    </row>
    <row r="16" spans="1:8">
      <c r="A16" s="2" t="s">
        <v>329</v>
      </c>
      <c r="B16" s="2" t="s">
        <v>337</v>
      </c>
      <c r="C16" s="39">
        <v>6</v>
      </c>
      <c r="D16" s="39">
        <v>223665</v>
      </c>
      <c r="E16" s="225">
        <f t="shared" si="0"/>
        <v>1.740291667794882E-3</v>
      </c>
      <c r="F16" s="105">
        <v>128521560</v>
      </c>
      <c r="H16" s="294"/>
    </row>
    <row r="17" spans="1:12">
      <c r="A17" s="174">
        <v>12</v>
      </c>
      <c r="B17" s="2" t="s">
        <v>139</v>
      </c>
      <c r="C17" s="39">
        <v>20</v>
      </c>
      <c r="D17" s="39">
        <v>4188.8599999999997</v>
      </c>
      <c r="E17" s="225">
        <f t="shared" si="0"/>
        <v>3.2592663830099786E-5</v>
      </c>
      <c r="F17" s="105">
        <v>128521560</v>
      </c>
    </row>
    <row r="19" spans="1:12">
      <c r="A19" s="40" t="s">
        <v>113</v>
      </c>
      <c r="B19" s="40"/>
      <c r="C19" s="41">
        <f>SUM(C6:C17)</f>
        <v>11719</v>
      </c>
      <c r="D19" s="41">
        <f>SUM(D6:D17)</f>
        <v>82548054.679999992</v>
      </c>
      <c r="E19" s="42">
        <f>D19/F19</f>
        <v>0.64228954799490445</v>
      </c>
      <c r="F19" s="105">
        <v>128521560</v>
      </c>
      <c r="H19" s="294"/>
    </row>
    <row r="21" spans="1:12" s="10" customFormat="1" ht="12">
      <c r="A21" s="5" t="s">
        <v>284</v>
      </c>
      <c r="B21" s="9"/>
      <c r="C21" s="9"/>
      <c r="D21" s="9"/>
      <c r="E21" s="9"/>
      <c r="F21" s="9"/>
    </row>
    <row r="22" spans="1:12" s="53" customFormat="1" ht="12">
      <c r="A22" s="50"/>
      <c r="B22" s="56"/>
      <c r="C22" s="56"/>
      <c r="D22" s="56"/>
      <c r="E22" s="56"/>
      <c r="F22" s="56"/>
    </row>
    <row r="27" spans="1:12">
      <c r="A27" s="15" t="s">
        <v>690</v>
      </c>
    </row>
    <row r="28" spans="1:12">
      <c r="J28" s="489"/>
      <c r="K28" s="489"/>
      <c r="L28" s="489"/>
    </row>
    <row r="29" spans="1:12" ht="15.75">
      <c r="A29" s="205" t="s">
        <v>234</v>
      </c>
      <c r="B29" s="188" t="s">
        <v>235</v>
      </c>
      <c r="C29" s="332" t="s">
        <v>236</v>
      </c>
      <c r="D29" s="332" t="s">
        <v>128</v>
      </c>
      <c r="J29" s="489"/>
      <c r="K29" s="489"/>
      <c r="L29" s="490"/>
    </row>
    <row r="30" spans="1:12" ht="15.75">
      <c r="A30" s="174"/>
      <c r="J30" s="489"/>
      <c r="K30" s="489"/>
      <c r="L30" s="490"/>
    </row>
    <row r="31" spans="1:12" ht="15.75">
      <c r="A31" s="174">
        <v>640</v>
      </c>
      <c r="B31" s="2" t="s">
        <v>237</v>
      </c>
      <c r="C31" s="39">
        <v>1323196.3549999997</v>
      </c>
      <c r="D31" s="38">
        <f t="shared" ref="D31:D37" si="1">C31/F6</f>
        <v>1.0295520494771459E-2</v>
      </c>
      <c r="J31" s="491"/>
      <c r="K31" s="489"/>
      <c r="L31" s="490"/>
    </row>
    <row r="32" spans="1:12">
      <c r="A32" s="174">
        <v>299</v>
      </c>
      <c r="B32" s="2" t="s">
        <v>238</v>
      </c>
      <c r="C32" s="39">
        <v>303912.50669999991</v>
      </c>
      <c r="D32" s="38">
        <f t="shared" si="1"/>
        <v>2.3646811219845132E-3</v>
      </c>
      <c r="J32" s="491"/>
      <c r="K32" s="489"/>
      <c r="L32" s="489"/>
    </row>
    <row r="33" spans="1:12">
      <c r="A33" s="174">
        <v>158</v>
      </c>
      <c r="B33" s="2" t="s">
        <v>240</v>
      </c>
      <c r="C33" s="39">
        <v>75020.995200000005</v>
      </c>
      <c r="D33" s="38">
        <f t="shared" si="1"/>
        <v>5.8372303604157941E-4</v>
      </c>
      <c r="J33" s="489"/>
      <c r="K33" s="489"/>
      <c r="L33" s="492"/>
    </row>
    <row r="34" spans="1:12">
      <c r="A34" s="174">
        <v>103</v>
      </c>
      <c r="B34" s="2" t="s">
        <v>239</v>
      </c>
      <c r="C34" s="39">
        <v>68494.760699999984</v>
      </c>
      <c r="D34" s="38">
        <f t="shared" si="1"/>
        <v>5.329437387781473E-4</v>
      </c>
      <c r="J34" s="489"/>
      <c r="K34" s="489"/>
      <c r="L34" s="489"/>
    </row>
    <row r="35" spans="1:12">
      <c r="A35" s="174">
        <v>34</v>
      </c>
      <c r="B35" s="2" t="s">
        <v>241</v>
      </c>
      <c r="C35" s="39">
        <v>56400.647900000004</v>
      </c>
      <c r="D35" s="38">
        <f t="shared" si="1"/>
        <v>4.3884191804083301E-4</v>
      </c>
      <c r="J35" s="489"/>
      <c r="K35" s="489"/>
      <c r="L35" s="489"/>
    </row>
    <row r="36" spans="1:12">
      <c r="A36" s="174">
        <v>69</v>
      </c>
      <c r="B36" s="2" t="s">
        <v>282</v>
      </c>
      <c r="C36" s="39">
        <v>33865.630399999995</v>
      </c>
      <c r="D36" s="38">
        <f t="shared" si="1"/>
        <v>2.6350155102381259E-4</v>
      </c>
      <c r="J36" s="489"/>
      <c r="K36" s="489"/>
      <c r="L36" s="489"/>
    </row>
    <row r="37" spans="1:12">
      <c r="A37" s="174">
        <v>1</v>
      </c>
      <c r="B37" s="2" t="s">
        <v>242</v>
      </c>
      <c r="C37" s="39">
        <v>3680.5862000000002</v>
      </c>
      <c r="D37" s="225">
        <f t="shared" si="1"/>
        <v>2.8637889238194744E-5</v>
      </c>
    </row>
    <row r="38" spans="1:12">
      <c r="A38" s="174"/>
      <c r="D38" s="493"/>
    </row>
    <row r="41" spans="1:12">
      <c r="A41" s="266">
        <f>SUM(A31:A32)</f>
        <v>939</v>
      </c>
      <c r="B41" s="107" t="s">
        <v>243</v>
      </c>
      <c r="C41" s="106">
        <f>SUM(C31:C32)</f>
        <v>1627108.8616999998</v>
      </c>
      <c r="D41" s="108">
        <f>C41/$F$15</f>
        <v>1.2660201616755972E-2</v>
      </c>
    </row>
    <row r="75" spans="1:1">
      <c r="A75" s="2" t="s">
        <v>244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10" customWidth="1"/>
    <col min="2" max="2" width="16.5703125" style="33" customWidth="1"/>
    <col min="3" max="3" width="24.28515625" style="18" customWidth="1"/>
    <col min="4" max="4" width="19.28515625" style="18" customWidth="1"/>
    <col min="5" max="5" width="26.28515625" style="18" customWidth="1"/>
    <col min="6" max="6" width="11.5703125" style="12"/>
    <col min="7" max="16384" width="11.5703125" style="10"/>
  </cols>
  <sheetData>
    <row r="1" spans="1:12" ht="15">
      <c r="A1" s="34" t="s">
        <v>156</v>
      </c>
      <c r="B1" s="10"/>
    </row>
    <row r="2" spans="1:12">
      <c r="A2" s="46"/>
      <c r="B2" s="10"/>
    </row>
    <row r="3" spans="1:12" ht="15">
      <c r="A3" s="34" t="s">
        <v>179</v>
      </c>
      <c r="B3" s="10"/>
    </row>
    <row r="4" spans="1:12" s="55" customFormat="1" ht="15">
      <c r="A4" s="81" t="s">
        <v>157</v>
      </c>
      <c r="C4" s="75"/>
      <c r="D4" s="75"/>
      <c r="E4" s="75"/>
      <c r="F4" s="67"/>
    </row>
    <row r="5" spans="1:12">
      <c r="A5" s="46"/>
      <c r="B5" s="46"/>
      <c r="C5" s="46"/>
      <c r="D5" s="51"/>
      <c r="E5" s="51"/>
      <c r="F5" s="48"/>
    </row>
    <row r="6" spans="1:12">
      <c r="A6" s="33" t="s">
        <v>177</v>
      </c>
      <c r="B6" s="10"/>
    </row>
    <row r="7" spans="1:12" s="53" customFormat="1">
      <c r="A7" s="58" t="s">
        <v>178</v>
      </c>
      <c r="C7" s="59"/>
      <c r="D7" s="59"/>
      <c r="E7" s="59"/>
      <c r="F7" s="49"/>
    </row>
    <row r="8" spans="1:12">
      <c r="B8" s="10"/>
    </row>
    <row r="9" spans="1:12">
      <c r="A9" s="80"/>
      <c r="B9" s="80"/>
      <c r="C9" s="80"/>
      <c r="D9" s="80"/>
      <c r="E9" s="80"/>
      <c r="F9" s="80"/>
    </row>
    <row r="10" spans="1:12">
      <c r="A10" s="80"/>
      <c r="B10" s="80"/>
      <c r="C10" s="80"/>
      <c r="D10" s="80"/>
      <c r="E10" s="80"/>
      <c r="F10" s="80"/>
    </row>
    <row r="11" spans="1:12" s="54" customFormat="1">
      <c r="A11" s="80"/>
      <c r="B11" s="80"/>
      <c r="C11" s="80"/>
      <c r="D11" s="80"/>
      <c r="E11" s="80"/>
      <c r="F11" s="80"/>
    </row>
    <row r="12" spans="1:12" s="32" customFormat="1">
      <c r="A12" s="80"/>
      <c r="B12" s="80"/>
      <c r="C12" s="80"/>
      <c r="D12" s="80"/>
      <c r="E12" s="80"/>
      <c r="F12" s="80"/>
    </row>
    <row r="13" spans="1:12" ht="12.75" thickBot="1">
      <c r="A13" s="80"/>
      <c r="B13" s="80"/>
      <c r="C13" s="80"/>
      <c r="D13" s="80"/>
      <c r="E13" s="80"/>
      <c r="F13" s="10"/>
    </row>
    <row r="14" spans="1:12" ht="12.75" thickBot="1">
      <c r="B14" s="534" t="s">
        <v>83</v>
      </c>
      <c r="C14" s="534"/>
      <c r="D14" s="534"/>
      <c r="E14" s="534"/>
      <c r="F14" s="534"/>
      <c r="G14" s="534"/>
      <c r="H14" s="534"/>
      <c r="I14" s="534"/>
      <c r="J14" s="534"/>
      <c r="K14" s="534"/>
      <c r="L14" s="85">
        <v>2014</v>
      </c>
    </row>
    <row r="15" spans="1:12">
      <c r="A15" s="19" t="s">
        <v>160</v>
      </c>
      <c r="B15" s="19">
        <v>2004</v>
      </c>
      <c r="C15" s="19">
        <v>2005</v>
      </c>
      <c r="D15" s="19">
        <v>2006</v>
      </c>
      <c r="E15" s="19">
        <v>2007</v>
      </c>
      <c r="F15" s="19">
        <v>2008</v>
      </c>
      <c r="G15" s="19">
        <v>2009</v>
      </c>
      <c r="H15" s="19">
        <v>2010</v>
      </c>
      <c r="I15" s="19">
        <v>2011</v>
      </c>
      <c r="J15" s="19">
        <v>2012</v>
      </c>
      <c r="K15" s="19">
        <v>2013</v>
      </c>
      <c r="L15" s="19" t="s">
        <v>161</v>
      </c>
    </row>
    <row r="16" spans="1:12">
      <c r="A16" s="82" t="s">
        <v>162</v>
      </c>
      <c r="B16" s="24">
        <v>2016.3388019675995</v>
      </c>
      <c r="C16" s="24">
        <v>2069.2028821975996</v>
      </c>
      <c r="D16" s="24">
        <v>2650.7768734652409</v>
      </c>
      <c r="E16" s="24">
        <v>2747.715576605241</v>
      </c>
      <c r="F16" s="24">
        <v>3203.9595314852409</v>
      </c>
      <c r="G16" s="24">
        <v>4126.3384317552409</v>
      </c>
      <c r="H16" s="24">
        <v>5028.4463977652413</v>
      </c>
      <c r="I16" s="24">
        <v>5390.9563147666759</v>
      </c>
      <c r="J16" s="24">
        <v>5611.7135050666739</v>
      </c>
      <c r="K16" s="24">
        <v>5591.9661155892481</v>
      </c>
      <c r="L16" s="89">
        <v>5604.437890047554</v>
      </c>
    </row>
    <row r="17" spans="1:12">
      <c r="A17" s="82" t="s">
        <v>163</v>
      </c>
      <c r="B17" s="24">
        <v>1967.4867882353153</v>
      </c>
      <c r="C17" s="24">
        <v>2300.3104409025186</v>
      </c>
      <c r="D17" s="24">
        <v>2498.6154783761099</v>
      </c>
      <c r="E17" s="24">
        <v>2564.8533505304817</v>
      </c>
      <c r="F17" s="24">
        <v>3614.639977182519</v>
      </c>
      <c r="G17" s="24">
        <v>3736.3777963800471</v>
      </c>
      <c r="H17" s="24">
        <v>3895.533183941855</v>
      </c>
      <c r="I17" s="24">
        <v>4081.8216594039341</v>
      </c>
      <c r="J17" s="24">
        <v>4213.4929441154027</v>
      </c>
      <c r="K17" s="24">
        <v>4221.7054745731493</v>
      </c>
      <c r="L17" s="89">
        <v>4221.7054745731493</v>
      </c>
    </row>
    <row r="18" spans="1:12">
      <c r="A18" s="82" t="s">
        <v>164</v>
      </c>
      <c r="B18" s="24">
        <v>4310.2889765974332</v>
      </c>
      <c r="C18" s="24">
        <v>3687.8409155089694</v>
      </c>
      <c r="D18" s="24">
        <v>3679.6163955789693</v>
      </c>
      <c r="E18" s="24">
        <v>3751.1475445490769</v>
      </c>
      <c r="F18" s="24">
        <v>3651.869068069077</v>
      </c>
      <c r="G18" s="24">
        <v>3699.6450680690768</v>
      </c>
      <c r="H18" s="24">
        <v>3788.6378504935014</v>
      </c>
      <c r="I18" s="24">
        <v>3808.0378504935015</v>
      </c>
      <c r="J18" s="24">
        <v>3932.3510261539277</v>
      </c>
      <c r="K18" s="24">
        <v>3932.3510261539277</v>
      </c>
      <c r="L18" s="89">
        <v>3932.3510261539277</v>
      </c>
    </row>
    <row r="19" spans="1:12">
      <c r="A19" s="82" t="s">
        <v>165</v>
      </c>
      <c r="B19" s="24">
        <v>2375.2657345309881</v>
      </c>
      <c r="C19" s="24">
        <v>2297.5666158672607</v>
      </c>
      <c r="D19" s="24">
        <v>2792.1466584639056</v>
      </c>
      <c r="E19" s="24">
        <v>2811.1531355880411</v>
      </c>
      <c r="F19" s="24">
        <v>2925.1640428204187</v>
      </c>
      <c r="G19" s="24">
        <v>3061.2952120130963</v>
      </c>
      <c r="H19" s="24">
        <v>3094.9237797424066</v>
      </c>
      <c r="I19" s="24">
        <v>3107.5768861233728</v>
      </c>
      <c r="J19" s="24">
        <v>3126.2969148318903</v>
      </c>
      <c r="K19" s="24">
        <v>3138.4254700834599</v>
      </c>
      <c r="L19" s="89">
        <v>3163.4254700834599</v>
      </c>
    </row>
    <row r="20" spans="1:12">
      <c r="A20" s="82" t="s">
        <v>166</v>
      </c>
      <c r="B20" s="24">
        <v>1647.7702663745179</v>
      </c>
      <c r="C20" s="24">
        <v>1647.7702663745179</v>
      </c>
      <c r="D20" s="24">
        <v>1664.2388943545179</v>
      </c>
      <c r="E20" s="24">
        <v>1672.9916918245178</v>
      </c>
      <c r="F20" s="24">
        <v>1831.8265378245178</v>
      </c>
      <c r="G20" s="24">
        <v>2189.607049927668</v>
      </c>
      <c r="H20" s="24">
        <v>2454.9098617485233</v>
      </c>
      <c r="I20" s="24">
        <v>2513.4107839465137</v>
      </c>
      <c r="J20" s="24">
        <v>2616.594687318357</v>
      </c>
      <c r="K20" s="24">
        <v>3063.2399150183601</v>
      </c>
      <c r="L20" s="89">
        <v>3065.6903698802112</v>
      </c>
    </row>
    <row r="21" spans="1:12">
      <c r="A21" s="82" t="s">
        <v>167</v>
      </c>
      <c r="B21" s="24">
        <v>667.25720348266987</v>
      </c>
      <c r="C21" s="24">
        <v>665.26879978330419</v>
      </c>
      <c r="D21" s="24">
        <v>701.30914819929308</v>
      </c>
      <c r="E21" s="24">
        <v>710.54980143030332</v>
      </c>
      <c r="F21" s="24">
        <v>725.83371774085163</v>
      </c>
      <c r="G21" s="24">
        <v>755.97493951085164</v>
      </c>
      <c r="H21" s="24">
        <v>786.85445501085167</v>
      </c>
      <c r="I21" s="24">
        <v>794.52936158257012</v>
      </c>
      <c r="J21" s="24">
        <v>795.82925658257011</v>
      </c>
      <c r="K21" s="24">
        <v>796.82925658257011</v>
      </c>
      <c r="L21" s="89">
        <v>797.82925658257011</v>
      </c>
    </row>
    <row r="22" spans="1:12">
      <c r="A22" s="82" t="s">
        <v>168</v>
      </c>
      <c r="B22" s="24">
        <v>207.93021826308302</v>
      </c>
      <c r="C22" s="24">
        <v>207.93021826308302</v>
      </c>
      <c r="D22" s="24">
        <v>207.93021826308302</v>
      </c>
      <c r="E22" s="24">
        <v>233.2223947022014</v>
      </c>
      <c r="F22" s="24">
        <v>394.35828970220143</v>
      </c>
      <c r="G22" s="24">
        <v>415.98610970220142</v>
      </c>
      <c r="H22" s="24">
        <v>637.77964370220138</v>
      </c>
      <c r="I22" s="24">
        <v>657.77959870220138</v>
      </c>
      <c r="J22" s="24">
        <v>679.67954870220171</v>
      </c>
      <c r="K22" s="24">
        <v>679.67954870220171</v>
      </c>
      <c r="L22" s="89">
        <v>679.67954870220171</v>
      </c>
    </row>
    <row r="23" spans="1:12">
      <c r="A23" s="82" t="s">
        <v>169</v>
      </c>
      <c r="B23" s="24">
        <v>373.23570599663424</v>
      </c>
      <c r="C23" s="24">
        <v>384.93353697616629</v>
      </c>
      <c r="D23" s="24">
        <v>395.68009606137497</v>
      </c>
      <c r="E23" s="24">
        <v>420.72520141006299</v>
      </c>
      <c r="F23" s="24">
        <v>444.86441439006302</v>
      </c>
      <c r="G23" s="24">
        <v>554.86128963006297</v>
      </c>
      <c r="H23" s="24">
        <v>647.16456323334512</v>
      </c>
      <c r="I23" s="24">
        <v>654.19884916276044</v>
      </c>
      <c r="J23" s="24">
        <v>657.96556011613347</v>
      </c>
      <c r="K23" s="24">
        <v>674.21752252396402</v>
      </c>
      <c r="L23" s="89">
        <v>674.21752252396402</v>
      </c>
    </row>
    <row r="24" spans="1:12">
      <c r="A24" s="82" t="s">
        <v>170</v>
      </c>
      <c r="B24" s="24">
        <v>248.44516128020001</v>
      </c>
      <c r="C24" s="24">
        <v>265.24541328020001</v>
      </c>
      <c r="D24" s="24">
        <v>265.24541328020001</v>
      </c>
      <c r="E24" s="24">
        <v>265.24541328020001</v>
      </c>
      <c r="F24" s="24">
        <v>302.86211052020002</v>
      </c>
      <c r="G24" s="24">
        <v>322.86717758642072</v>
      </c>
      <c r="H24" s="24">
        <v>331.30892958238934</v>
      </c>
      <c r="I24" s="24">
        <v>360.17504258289864</v>
      </c>
      <c r="J24" s="24">
        <v>361.91967448473912</v>
      </c>
      <c r="K24" s="24">
        <v>365.59100315606781</v>
      </c>
      <c r="L24" s="89">
        <v>360.06981334605672</v>
      </c>
    </row>
    <row r="25" spans="1:12">
      <c r="A25" s="82" t="s">
        <v>171</v>
      </c>
      <c r="B25" s="24">
        <v>86.074439959419195</v>
      </c>
      <c r="C25" s="24">
        <v>95.21343995941919</v>
      </c>
      <c r="D25" s="24">
        <v>124.1948540138946</v>
      </c>
      <c r="E25" s="24">
        <v>163.87990531779587</v>
      </c>
      <c r="F25" s="24">
        <v>204.70128749981606</v>
      </c>
      <c r="G25" s="24">
        <v>224.93950015858047</v>
      </c>
      <c r="H25" s="24">
        <v>329.08729649534104</v>
      </c>
      <c r="I25" s="24">
        <v>329.08729649534104</v>
      </c>
      <c r="J25" s="24">
        <v>339.15682447534101</v>
      </c>
      <c r="K25" s="24">
        <v>344.04136843279014</v>
      </c>
      <c r="L25" s="89">
        <v>344.04136843279014</v>
      </c>
    </row>
    <row r="26" spans="1:12">
      <c r="A26" s="82" t="s">
        <v>172</v>
      </c>
      <c r="B26" s="24">
        <v>9.9844459099999998</v>
      </c>
      <c r="C26" s="24">
        <v>14.49959743</v>
      </c>
      <c r="D26" s="24">
        <v>132.99959742999999</v>
      </c>
      <c r="E26" s="24">
        <v>162.99959742999999</v>
      </c>
      <c r="F26" s="24">
        <v>162.99959742999999</v>
      </c>
      <c r="G26" s="24">
        <v>162.99959742999999</v>
      </c>
      <c r="H26" s="24">
        <v>163.01441792799861</v>
      </c>
      <c r="I26" s="24">
        <v>163.01441792799861</v>
      </c>
      <c r="J26" s="24">
        <v>163.01441792799861</v>
      </c>
      <c r="K26" s="24">
        <v>163.01441792799861</v>
      </c>
      <c r="L26" s="89">
        <v>163.01441792799861</v>
      </c>
    </row>
    <row r="27" spans="1:12">
      <c r="A27" s="82" t="s">
        <v>173</v>
      </c>
      <c r="B27" s="24">
        <v>62.102777143296592</v>
      </c>
      <c r="C27" s="24">
        <v>63.238038683296594</v>
      </c>
      <c r="D27" s="24">
        <v>63.367988803296591</v>
      </c>
      <c r="E27" s="24">
        <v>63.542948803296589</v>
      </c>
      <c r="F27" s="24">
        <v>63.798127193296587</v>
      </c>
      <c r="G27" s="24">
        <v>72.294871953296592</v>
      </c>
      <c r="H27" s="24">
        <v>76.554871953296598</v>
      </c>
      <c r="I27" s="24">
        <v>76.554871953296598</v>
      </c>
      <c r="J27" s="24">
        <v>81.554871953296598</v>
      </c>
      <c r="K27" s="24">
        <v>83.139495953296588</v>
      </c>
      <c r="L27" s="89">
        <v>83.139495953296588</v>
      </c>
    </row>
    <row r="28" spans="1:12">
      <c r="A28" s="82" t="s">
        <v>174</v>
      </c>
      <c r="B28" s="24">
        <v>44.403113932829655</v>
      </c>
      <c r="C28" s="24">
        <v>44.403113932829655</v>
      </c>
      <c r="D28" s="24">
        <v>44.403113932829655</v>
      </c>
      <c r="E28" s="24">
        <v>44.403113932829655</v>
      </c>
      <c r="F28" s="24">
        <v>45.227177792829657</v>
      </c>
      <c r="G28" s="24">
        <v>45.227177792829657</v>
      </c>
      <c r="H28" s="24">
        <v>45.227177792829657</v>
      </c>
      <c r="I28" s="24">
        <v>45.227177792829657</v>
      </c>
      <c r="J28" s="24">
        <v>45.227177792829657</v>
      </c>
      <c r="K28" s="24">
        <v>45.227177792829657</v>
      </c>
      <c r="L28" s="89">
        <v>70.536118793185906</v>
      </c>
    </row>
    <row r="29" spans="1:12">
      <c r="A29" s="82" t="s">
        <v>175</v>
      </c>
      <c r="B29" s="24">
        <v>24.844261986992819</v>
      </c>
      <c r="C29" s="24">
        <v>25.14426198699282</v>
      </c>
      <c r="D29" s="24">
        <v>25.724163788794623</v>
      </c>
      <c r="E29" s="24">
        <v>25.724163788794623</v>
      </c>
      <c r="F29" s="24">
        <v>26.84976370015994</v>
      </c>
      <c r="G29" s="24">
        <v>28.299685700189993</v>
      </c>
      <c r="H29" s="24">
        <v>29.798364000189995</v>
      </c>
      <c r="I29" s="24">
        <v>32.65497576986705</v>
      </c>
      <c r="J29" s="24">
        <v>32.65497576986705</v>
      </c>
      <c r="K29" s="24">
        <v>32.65497576986705</v>
      </c>
      <c r="L29" s="89">
        <v>32.65497576986705</v>
      </c>
    </row>
    <row r="30" spans="1:12">
      <c r="A30" s="82" t="s">
        <v>176</v>
      </c>
      <c r="B30" s="24">
        <v>1.2449411000000001</v>
      </c>
      <c r="C30" s="24">
        <v>1.2449411000000001</v>
      </c>
      <c r="D30" s="24">
        <v>1.2449411000000001</v>
      </c>
      <c r="E30" s="24">
        <v>1.2449411000000001</v>
      </c>
      <c r="F30" s="24">
        <v>1.2449411000000001</v>
      </c>
      <c r="G30" s="24">
        <v>1.2449411000000001</v>
      </c>
      <c r="H30" s="24">
        <v>1.2449411000000001</v>
      </c>
      <c r="I30" s="24">
        <v>1.2449411000000001</v>
      </c>
      <c r="J30" s="24">
        <v>1.2449411000000001</v>
      </c>
      <c r="K30" s="24">
        <v>1.2449411000000001</v>
      </c>
      <c r="L30" s="89">
        <v>1.2449411000000001</v>
      </c>
    </row>
    <row r="31" spans="1:12">
      <c r="A31" s="8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90"/>
    </row>
    <row r="32" spans="1:12">
      <c r="A32" s="84" t="s">
        <v>113</v>
      </c>
      <c r="B32" s="86">
        <f>SUM(B16:B30)</f>
        <v>14042.672836760981</v>
      </c>
      <c r="C32" s="87">
        <f t="shared" ref="C32:L32" si="0">SUM(C16:C30)</f>
        <v>13769.812482246158</v>
      </c>
      <c r="D32" s="87">
        <f t="shared" si="0"/>
        <v>15247.493835111507</v>
      </c>
      <c r="E32" s="87">
        <f t="shared" si="0"/>
        <v>15639.39878029284</v>
      </c>
      <c r="F32" s="87">
        <f t="shared" si="0"/>
        <v>17600.198584451187</v>
      </c>
      <c r="G32" s="87">
        <f t="shared" si="0"/>
        <v>19397.958848709561</v>
      </c>
      <c r="H32" s="87">
        <f t="shared" si="0"/>
        <v>21310.485734489972</v>
      </c>
      <c r="I32" s="87">
        <f t="shared" si="0"/>
        <v>22016.270027803759</v>
      </c>
      <c r="J32" s="87">
        <f t="shared" si="0"/>
        <v>22658.696326391229</v>
      </c>
      <c r="K32" s="87">
        <f t="shared" si="0"/>
        <v>23133.327709359728</v>
      </c>
      <c r="L32" s="92">
        <f t="shared" si="0"/>
        <v>23194.037689870234</v>
      </c>
    </row>
    <row r="33" spans="1:9">
      <c r="A33" s="80"/>
      <c r="B33" s="80"/>
      <c r="C33" s="80"/>
      <c r="D33" s="80"/>
      <c r="E33" s="80"/>
    </row>
    <row r="34" spans="1:9">
      <c r="D34" s="80"/>
      <c r="E34" s="80"/>
    </row>
    <row r="35" spans="1:9" ht="15">
      <c r="A35" s="34" t="s">
        <v>211</v>
      </c>
      <c r="B35" s="80"/>
      <c r="C35" s="80"/>
      <c r="D35" s="80"/>
      <c r="E35" s="80"/>
    </row>
    <row r="36" spans="1:9">
      <c r="A36" s="33" t="s">
        <v>177</v>
      </c>
      <c r="B36" s="10"/>
    </row>
    <row r="37" spans="1:9" s="53" customFormat="1">
      <c r="A37" s="58" t="s">
        <v>178</v>
      </c>
      <c r="C37" s="59"/>
      <c r="D37" s="59"/>
      <c r="E37" s="59"/>
      <c r="F37" s="49"/>
    </row>
    <row r="38" spans="1:9" ht="15.75" thickBot="1">
      <c r="A38" s="34"/>
      <c r="B38" s="80"/>
      <c r="C38" s="80"/>
      <c r="D38" s="80"/>
      <c r="E38" s="80"/>
    </row>
    <row r="39" spans="1:9" s="12" customFormat="1" ht="12.75" thickBot="1">
      <c r="A39" s="80"/>
      <c r="B39" s="85">
        <v>2014</v>
      </c>
      <c r="C39" s="80"/>
      <c r="D39" s="80"/>
      <c r="E39" s="80"/>
      <c r="G39" s="10"/>
      <c r="H39" s="10"/>
      <c r="I39" s="10"/>
    </row>
    <row r="40" spans="1:9" s="12" customFormat="1">
      <c r="A40" s="19" t="s">
        <v>160</v>
      </c>
      <c r="B40" s="19" t="s">
        <v>210</v>
      </c>
      <c r="C40" s="80"/>
      <c r="D40" s="80"/>
      <c r="E40" s="80"/>
      <c r="G40" s="10"/>
      <c r="H40" s="10"/>
      <c r="I40" s="10"/>
    </row>
    <row r="41" spans="1:9" s="12" customFormat="1">
      <c r="A41" s="82" t="s">
        <v>82</v>
      </c>
      <c r="B41" s="89">
        <v>2.6195341199999995</v>
      </c>
      <c r="C41" s="80"/>
      <c r="D41" s="80"/>
      <c r="E41" s="80"/>
      <c r="G41" s="10"/>
      <c r="H41" s="10"/>
      <c r="I41" s="10"/>
    </row>
    <row r="42" spans="1:9" s="12" customFormat="1">
      <c r="A42" s="82" t="s">
        <v>146</v>
      </c>
      <c r="B42" s="89">
        <v>2299.8891868837809</v>
      </c>
      <c r="C42" s="80"/>
      <c r="D42" s="80"/>
      <c r="E42" s="80"/>
      <c r="G42" s="10"/>
      <c r="H42" s="10"/>
      <c r="I42" s="10"/>
    </row>
    <row r="43" spans="1:9" s="12" customFormat="1">
      <c r="A43" s="82" t="s">
        <v>183</v>
      </c>
      <c r="B43" s="89">
        <v>939.77661745620821</v>
      </c>
      <c r="C43" s="80"/>
      <c r="D43" s="80"/>
      <c r="E43" s="80"/>
      <c r="G43" s="10"/>
      <c r="H43" s="10"/>
      <c r="I43" s="10"/>
    </row>
    <row r="44" spans="1:9" s="12" customFormat="1">
      <c r="A44" s="82" t="s">
        <v>184</v>
      </c>
      <c r="B44" s="89">
        <v>409.890173564554</v>
      </c>
      <c r="C44" s="80"/>
      <c r="D44" s="80"/>
      <c r="E44" s="80"/>
      <c r="G44" s="10"/>
      <c r="H44" s="10"/>
      <c r="I44" s="10"/>
    </row>
    <row r="45" spans="1:9" s="12" customFormat="1">
      <c r="A45" s="82" t="s">
        <v>147</v>
      </c>
      <c r="B45" s="89">
        <v>192.060598877231</v>
      </c>
      <c r="C45" s="80"/>
      <c r="D45" s="80"/>
      <c r="E45" s="80"/>
      <c r="G45" s="10"/>
      <c r="H45" s="10"/>
      <c r="I45" s="10"/>
    </row>
    <row r="46" spans="1:9" s="12" customFormat="1">
      <c r="A46" s="82" t="s">
        <v>81</v>
      </c>
      <c r="B46" s="89">
        <v>708.35876683000004</v>
      </c>
      <c r="C46" s="80"/>
      <c r="D46" s="80"/>
      <c r="E46" s="80"/>
      <c r="G46" s="10"/>
      <c r="H46" s="10"/>
      <c r="I46" s="10"/>
    </row>
    <row r="47" spans="1:9" s="12" customFormat="1">
      <c r="A47" s="82" t="s">
        <v>148</v>
      </c>
      <c r="B47" s="89">
        <v>0</v>
      </c>
      <c r="C47" s="80"/>
      <c r="D47" s="80"/>
      <c r="E47" s="80"/>
      <c r="G47" s="10"/>
      <c r="H47" s="10"/>
      <c r="I47" s="10"/>
    </row>
    <row r="48" spans="1:9" s="12" customFormat="1">
      <c r="A48" s="82" t="s">
        <v>145</v>
      </c>
      <c r="B48" s="89">
        <v>349.00856413600337</v>
      </c>
      <c r="C48" s="80"/>
      <c r="D48" s="80"/>
      <c r="E48" s="80"/>
      <c r="G48" s="10"/>
      <c r="H48" s="10"/>
      <c r="I48" s="10"/>
    </row>
    <row r="49" spans="1:9" s="12" customFormat="1">
      <c r="A49" s="82" t="s">
        <v>185</v>
      </c>
      <c r="B49" s="89">
        <v>38.648328444955993</v>
      </c>
      <c r="C49" s="80"/>
      <c r="D49" s="80"/>
      <c r="E49" s="80"/>
      <c r="G49" s="10"/>
      <c r="H49" s="10"/>
      <c r="I49" s="10"/>
    </row>
    <row r="50" spans="1:9" s="12" customFormat="1">
      <c r="A50" s="82" t="s">
        <v>186</v>
      </c>
      <c r="B50" s="89">
        <v>225.71720261000002</v>
      </c>
      <c r="C50" s="80"/>
      <c r="D50" s="80"/>
      <c r="E50" s="80"/>
      <c r="G50" s="10"/>
      <c r="H50" s="10"/>
      <c r="I50" s="10"/>
    </row>
    <row r="51" spans="1:9" s="12" customFormat="1">
      <c r="A51" s="82" t="s">
        <v>187</v>
      </c>
      <c r="B51" s="89">
        <v>24.987835522574006</v>
      </c>
      <c r="C51" s="80"/>
      <c r="D51" s="80"/>
      <c r="E51" s="80"/>
      <c r="G51" s="10"/>
      <c r="H51" s="10"/>
      <c r="I51" s="10"/>
    </row>
    <row r="52" spans="1:9" s="12" customFormat="1">
      <c r="A52" s="82" t="s">
        <v>144</v>
      </c>
      <c r="B52" s="89">
        <v>12.183352823274996</v>
      </c>
      <c r="C52" s="80"/>
      <c r="D52" s="80"/>
      <c r="E52" s="80"/>
      <c r="G52" s="10"/>
      <c r="H52" s="10"/>
      <c r="I52" s="10"/>
    </row>
    <row r="53" spans="1:9" s="12" customFormat="1">
      <c r="A53" s="82" t="s">
        <v>188</v>
      </c>
      <c r="B53" s="89">
        <v>0</v>
      </c>
      <c r="C53" s="80"/>
      <c r="D53" s="80"/>
      <c r="E53" s="80"/>
      <c r="G53" s="10"/>
      <c r="H53" s="10"/>
      <c r="I53" s="10"/>
    </row>
    <row r="54" spans="1:9" s="12" customFormat="1">
      <c r="A54" s="82" t="s">
        <v>78</v>
      </c>
      <c r="B54" s="89">
        <v>181.25979093999999</v>
      </c>
      <c r="C54" s="80"/>
      <c r="D54" s="80"/>
      <c r="E54" s="80"/>
      <c r="G54" s="10"/>
      <c r="H54" s="10"/>
      <c r="I54" s="10"/>
    </row>
    <row r="55" spans="1:9" s="12" customFormat="1">
      <c r="A55" s="82" t="s">
        <v>189</v>
      </c>
      <c r="B55" s="89">
        <v>19.203540126541</v>
      </c>
      <c r="C55" s="80"/>
      <c r="D55" s="80"/>
      <c r="E55" s="80"/>
      <c r="G55" s="10"/>
      <c r="H55" s="10"/>
      <c r="I55" s="10"/>
    </row>
    <row r="56" spans="1:9" s="12" customFormat="1">
      <c r="A56" s="82" t="s">
        <v>190</v>
      </c>
      <c r="B56" s="89">
        <v>0</v>
      </c>
      <c r="C56" s="80"/>
      <c r="D56" s="80"/>
      <c r="E56" s="80"/>
      <c r="G56" s="10"/>
      <c r="H56" s="10"/>
      <c r="I56" s="10"/>
    </row>
    <row r="57" spans="1:9" s="12" customFormat="1">
      <c r="A57" s="82" t="s">
        <v>77</v>
      </c>
      <c r="B57" s="89">
        <v>157.78027131143469</v>
      </c>
      <c r="C57" s="80"/>
      <c r="D57" s="80"/>
      <c r="E57" s="80"/>
      <c r="G57" s="10"/>
      <c r="H57" s="10"/>
      <c r="I57" s="10"/>
    </row>
    <row r="58" spans="1:9" s="12" customFormat="1">
      <c r="A58" s="82" t="s">
        <v>79</v>
      </c>
      <c r="B58" s="89">
        <v>2.4854901905310003</v>
      </c>
      <c r="C58" s="80"/>
      <c r="D58" s="80"/>
      <c r="E58" s="80"/>
      <c r="G58" s="10"/>
      <c r="H58" s="10"/>
      <c r="I58" s="10"/>
    </row>
    <row r="59" spans="1:9" s="12" customFormat="1">
      <c r="A59" s="82" t="s">
        <v>191</v>
      </c>
      <c r="B59" s="89">
        <v>0</v>
      </c>
      <c r="C59" s="80"/>
      <c r="D59" s="80"/>
      <c r="E59" s="80"/>
      <c r="G59" s="10"/>
      <c r="H59" s="10"/>
      <c r="I59" s="10"/>
    </row>
    <row r="60" spans="1:9" s="12" customFormat="1">
      <c r="A60" s="82" t="s">
        <v>192</v>
      </c>
      <c r="B60" s="89">
        <v>0.32579999999999998</v>
      </c>
      <c r="C60" s="80"/>
      <c r="D60" s="80"/>
      <c r="E60" s="80"/>
      <c r="G60" s="10"/>
      <c r="H60" s="10"/>
      <c r="I60" s="10"/>
    </row>
    <row r="61" spans="1:9" s="12" customFormat="1">
      <c r="A61" s="82" t="s">
        <v>193</v>
      </c>
      <c r="B61" s="89">
        <v>0</v>
      </c>
      <c r="C61" s="80"/>
      <c r="D61" s="80"/>
      <c r="E61" s="80"/>
      <c r="G61" s="10"/>
      <c r="H61" s="10"/>
      <c r="I61" s="10"/>
    </row>
    <row r="62" spans="1:9" s="12" customFormat="1">
      <c r="A62" s="82" t="s">
        <v>80</v>
      </c>
      <c r="B62" s="89">
        <v>11.707172521522002</v>
      </c>
      <c r="C62" s="80"/>
      <c r="D62" s="80"/>
      <c r="E62" s="80"/>
      <c r="G62" s="10"/>
      <c r="H62" s="10"/>
      <c r="I62" s="10"/>
    </row>
    <row r="63" spans="1:9" s="12" customFormat="1">
      <c r="A63" s="82" t="s">
        <v>194</v>
      </c>
      <c r="B63" s="89">
        <v>0</v>
      </c>
      <c r="C63" s="80"/>
      <c r="D63" s="80"/>
      <c r="E63" s="80"/>
      <c r="G63" s="10"/>
      <c r="H63" s="10"/>
      <c r="I63" s="10"/>
    </row>
    <row r="64" spans="1:9" s="12" customFormat="1">
      <c r="A64" s="82" t="s">
        <v>195</v>
      </c>
      <c r="B64" s="89">
        <v>1.4210854715202003E-20</v>
      </c>
      <c r="C64" s="80"/>
      <c r="D64" s="80"/>
      <c r="E64" s="80"/>
      <c r="G64" s="10"/>
      <c r="H64" s="10"/>
      <c r="I64" s="10"/>
    </row>
    <row r="65" spans="1:23" s="12" customFormat="1">
      <c r="A65" s="82" t="s">
        <v>196</v>
      </c>
      <c r="B65" s="89">
        <v>0</v>
      </c>
      <c r="C65" s="80"/>
      <c r="D65" s="80"/>
      <c r="E65" s="80"/>
      <c r="G65" s="10"/>
      <c r="H65" s="10"/>
      <c r="I65" s="10"/>
    </row>
    <row r="66" spans="1:23" s="12" customFormat="1">
      <c r="A66" s="82" t="s">
        <v>197</v>
      </c>
      <c r="B66" s="89">
        <v>5.9000216424465184E-11</v>
      </c>
      <c r="C66" s="80"/>
      <c r="D66" s="80"/>
      <c r="E66" s="80"/>
      <c r="G66" s="10"/>
      <c r="H66" s="10"/>
      <c r="I66" s="10"/>
    </row>
    <row r="67" spans="1:23" s="12" customFormat="1">
      <c r="A67" s="82" t="s">
        <v>198</v>
      </c>
      <c r="B67" s="89">
        <v>1.9599999999999999E-3</v>
      </c>
      <c r="C67" s="80"/>
      <c r="D67" s="80"/>
      <c r="E67" s="80"/>
      <c r="G67" s="10"/>
      <c r="H67" s="10"/>
      <c r="I67" s="10"/>
    </row>
    <row r="68" spans="1:23" s="12" customFormat="1">
      <c r="A68" s="82" t="s">
        <v>199</v>
      </c>
      <c r="B68" s="89">
        <v>5.6843418860808012E-20</v>
      </c>
      <c r="C68" s="80"/>
      <c r="D68" s="80"/>
      <c r="E68" s="80"/>
    </row>
    <row r="69" spans="1:23" s="12" customFormat="1">
      <c r="A69" s="82" t="s">
        <v>200</v>
      </c>
      <c r="B69" s="89">
        <v>0</v>
      </c>
      <c r="C69" s="80"/>
      <c r="D69" s="80"/>
      <c r="E69" s="80"/>
    </row>
    <row r="70" spans="1:23" s="12" customFormat="1">
      <c r="A70" s="82" t="s">
        <v>201</v>
      </c>
      <c r="B70" s="89">
        <v>0</v>
      </c>
      <c r="C70" s="80"/>
      <c r="D70" s="80"/>
      <c r="E70" s="80"/>
    </row>
    <row r="71" spans="1:23" s="12" customFormat="1">
      <c r="A71" s="82" t="s">
        <v>202</v>
      </c>
      <c r="B71" s="89">
        <v>5.6843418860808012E-20</v>
      </c>
      <c r="C71" s="80"/>
      <c r="D71" s="80"/>
      <c r="E71" s="80"/>
    </row>
    <row r="72" spans="1:23" s="12" customFormat="1">
      <c r="A72" s="82" t="s">
        <v>203</v>
      </c>
      <c r="B72" s="89">
        <v>4.6701499999999996</v>
      </c>
      <c r="C72" s="80"/>
      <c r="D72" s="80"/>
      <c r="E72" s="80"/>
    </row>
    <row r="73" spans="1:23" s="12" customFormat="1">
      <c r="A73" s="82" t="s">
        <v>204</v>
      </c>
      <c r="B73" s="89">
        <v>0</v>
      </c>
      <c r="C73" s="80"/>
      <c r="D73" s="80"/>
      <c r="E73" s="80"/>
    </row>
    <row r="74" spans="1:23" s="12" customFormat="1">
      <c r="A74" s="82" t="s">
        <v>205</v>
      </c>
      <c r="B74" s="89">
        <v>0</v>
      </c>
      <c r="C74" s="80"/>
      <c r="D74" s="80"/>
      <c r="E74" s="80"/>
    </row>
    <row r="75" spans="1:23" s="12" customFormat="1">
      <c r="A75" s="82" t="s">
        <v>206</v>
      </c>
      <c r="B75" s="89">
        <v>4.7643486383059042</v>
      </c>
      <c r="C75" s="80"/>
      <c r="D75" s="80"/>
      <c r="E75" s="80"/>
    </row>
    <row r="76" spans="1:23" s="12" customFormat="1">
      <c r="A76" s="82" t="s">
        <v>207</v>
      </c>
      <c r="B76" s="89">
        <v>2.1400000000000003E-6</v>
      </c>
      <c r="C76" s="80"/>
      <c r="D76" s="80"/>
      <c r="E76" s="80"/>
    </row>
    <row r="77" spans="1:23" s="12" customFormat="1">
      <c r="A77" s="82" t="s">
        <v>208</v>
      </c>
      <c r="B77" s="89">
        <v>0</v>
      </c>
      <c r="C77" s="80"/>
      <c r="D77" s="80"/>
      <c r="E77" s="80"/>
    </row>
    <row r="78" spans="1:23" s="12" customFormat="1">
      <c r="A78" s="82" t="s">
        <v>209</v>
      </c>
      <c r="B78" s="89">
        <v>2.4349140000076184</v>
      </c>
      <c r="C78" s="80"/>
      <c r="D78" s="80"/>
      <c r="E78" s="80"/>
    </row>
    <row r="79" spans="1:23" s="12" customFormat="1">
      <c r="A79" s="82" t="s">
        <v>43</v>
      </c>
      <c r="B79" s="89">
        <v>16.664288910570125</v>
      </c>
      <c r="C79" s="80"/>
      <c r="D79" s="80"/>
      <c r="E79" s="80"/>
    </row>
    <row r="80" spans="1:23" s="12" customFormat="1">
      <c r="A80" s="82"/>
      <c r="B80" s="90"/>
      <c r="C80" s="80"/>
      <c r="D80" s="80"/>
      <c r="E80" s="8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2" customFormat="1">
      <c r="A81" s="84" t="s">
        <v>113</v>
      </c>
      <c r="B81" s="91">
        <v>5604.4378900475531</v>
      </c>
      <c r="C81" s="80"/>
      <c r="D81" s="80"/>
      <c r="E81" s="8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2" customFormat="1">
      <c r="A82" s="80"/>
      <c r="B82" s="80"/>
      <c r="C82" s="80"/>
      <c r="D82" s="80"/>
      <c r="E82" s="8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2" customFormat="1">
      <c r="A83" s="88" t="s">
        <v>182</v>
      </c>
      <c r="B83" s="80"/>
      <c r="C83" s="80"/>
      <c r="D83" s="80"/>
      <c r="E83" s="8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2" customFormat="1">
      <c r="A84" s="88" t="s">
        <v>181</v>
      </c>
      <c r="B84" s="80"/>
      <c r="C84" s="80"/>
      <c r="D84" s="80"/>
      <c r="E84" s="8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2" customFormat="1">
      <c r="A85" s="88" t="s">
        <v>180</v>
      </c>
      <c r="B85" s="80"/>
      <c r="C85" s="80"/>
      <c r="D85" s="80"/>
      <c r="E85" s="8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>
      <c r="A86" s="12"/>
      <c r="B86" s="12"/>
      <c r="C86" s="80"/>
      <c r="D86" s="80"/>
      <c r="E86" s="80"/>
    </row>
    <row r="87" spans="1:23">
      <c r="C87" s="80"/>
      <c r="D87" s="80"/>
      <c r="E87" s="80"/>
      <c r="F87" s="80"/>
      <c r="G87" s="80"/>
      <c r="H87" s="80"/>
      <c r="I87" s="80"/>
    </row>
    <row r="88" spans="1:23">
      <c r="C88" s="80"/>
      <c r="D88" s="80"/>
      <c r="E88" s="80"/>
    </row>
    <row r="89" spans="1:23">
      <c r="A89" s="80"/>
      <c r="B89" s="80"/>
      <c r="C89" s="80"/>
      <c r="D89" s="80"/>
      <c r="E89" s="80"/>
      <c r="F89" s="10"/>
    </row>
    <row r="90" spans="1:23">
      <c r="A90" s="80"/>
      <c r="B90" s="80"/>
      <c r="C90" s="80"/>
      <c r="D90" s="80"/>
      <c r="E90" s="80"/>
      <c r="F90" s="10"/>
    </row>
    <row r="91" spans="1:23">
      <c r="A91" s="80"/>
      <c r="B91" s="80"/>
      <c r="C91" s="80"/>
      <c r="D91" s="80"/>
      <c r="E91" s="80"/>
    </row>
    <row r="92" spans="1:23">
      <c r="A92" s="80"/>
      <c r="B92" s="80"/>
      <c r="C92" s="80"/>
      <c r="D92" s="80"/>
      <c r="E92" s="80"/>
    </row>
    <row r="93" spans="1:23">
      <c r="A93" s="80"/>
      <c r="B93" s="80"/>
      <c r="C93" s="80"/>
      <c r="D93" s="80"/>
      <c r="E93" s="80"/>
    </row>
    <row r="94" spans="1:23">
      <c r="A94" s="80"/>
      <c r="B94" s="80"/>
      <c r="C94" s="80"/>
      <c r="D94" s="80"/>
      <c r="E94" s="80"/>
    </row>
    <row r="95" spans="1:23">
      <c r="A95" s="80"/>
      <c r="B95" s="80"/>
      <c r="C95" s="80"/>
      <c r="D95" s="80"/>
      <c r="E95" s="80"/>
    </row>
    <row r="96" spans="1:23">
      <c r="A96" s="80"/>
      <c r="B96" s="80"/>
      <c r="C96" s="80"/>
      <c r="D96" s="80"/>
      <c r="E96" s="80"/>
    </row>
    <row r="97" spans="1:6">
      <c r="A97" s="80"/>
      <c r="B97" s="80"/>
      <c r="C97" s="80"/>
      <c r="D97" s="80"/>
      <c r="E97" s="80"/>
    </row>
    <row r="98" spans="1:6">
      <c r="A98" s="80"/>
      <c r="B98" s="80"/>
      <c r="C98" s="80"/>
      <c r="D98" s="80"/>
      <c r="E98" s="80"/>
    </row>
    <row r="99" spans="1:6">
      <c r="A99" s="80"/>
      <c r="B99" s="80"/>
      <c r="C99" s="80"/>
      <c r="D99" s="80"/>
      <c r="E99" s="80"/>
    </row>
    <row r="100" spans="1:6">
      <c r="A100" s="80"/>
      <c r="B100" s="80"/>
      <c r="C100" s="80"/>
      <c r="D100" s="80"/>
      <c r="E100" s="80"/>
    </row>
    <row r="101" spans="1:6">
      <c r="A101" s="80"/>
      <c r="B101" s="80"/>
      <c r="C101" s="80"/>
      <c r="D101" s="80"/>
      <c r="E101" s="80"/>
    </row>
    <row r="102" spans="1:6">
      <c r="A102" s="80"/>
      <c r="B102" s="80"/>
      <c r="C102" s="80"/>
      <c r="D102" s="80"/>
      <c r="E102" s="80"/>
    </row>
    <row r="103" spans="1:6">
      <c r="A103" s="80"/>
      <c r="B103" s="80"/>
      <c r="C103" s="80"/>
      <c r="D103" s="80"/>
      <c r="E103" s="80"/>
    </row>
    <row r="104" spans="1:6">
      <c r="A104" s="80"/>
      <c r="B104" s="80"/>
      <c r="C104" s="80"/>
      <c r="D104" s="80"/>
      <c r="E104" s="80"/>
    </row>
    <row r="105" spans="1:6">
      <c r="A105" s="80"/>
      <c r="B105" s="80"/>
      <c r="C105" s="80"/>
      <c r="D105" s="80"/>
      <c r="E105" s="80"/>
      <c r="F105" s="10"/>
    </row>
    <row r="106" spans="1:6">
      <c r="A106" s="80"/>
      <c r="B106" s="80"/>
      <c r="C106" s="80"/>
      <c r="D106" s="80"/>
      <c r="E106" s="80"/>
      <c r="F106" s="10"/>
    </row>
    <row r="107" spans="1:6" s="55" customFormat="1">
      <c r="A107" s="80"/>
      <c r="B107" s="80"/>
      <c r="C107" s="80"/>
      <c r="D107" s="80"/>
      <c r="E107" s="80"/>
    </row>
    <row r="108" spans="1:6">
      <c r="A108" s="80"/>
      <c r="B108" s="80"/>
      <c r="C108" s="80"/>
      <c r="D108" s="80"/>
      <c r="E108" s="80"/>
      <c r="F108" s="10"/>
    </row>
    <row r="109" spans="1:6" s="79" customFormat="1">
      <c r="A109" s="80"/>
      <c r="B109" s="80"/>
      <c r="C109" s="80"/>
      <c r="D109" s="80"/>
      <c r="E109" s="80"/>
    </row>
    <row r="110" spans="1:6">
      <c r="A110" s="80"/>
      <c r="B110" s="80"/>
      <c r="C110" s="80"/>
      <c r="D110" s="80"/>
      <c r="E110" s="80"/>
      <c r="F110" s="10"/>
    </row>
    <row r="111" spans="1:6">
      <c r="A111" s="80"/>
      <c r="B111" s="80"/>
      <c r="C111" s="80"/>
      <c r="D111" s="80"/>
      <c r="E111" s="80"/>
      <c r="F111" s="10"/>
    </row>
    <row r="112" spans="1:6">
      <c r="A112" s="80"/>
      <c r="B112" s="80"/>
      <c r="C112" s="80"/>
      <c r="D112" s="80"/>
      <c r="E112" s="80"/>
      <c r="F112" s="10"/>
    </row>
    <row r="113" spans="1:9">
      <c r="A113" s="80"/>
      <c r="B113" s="80"/>
      <c r="C113" s="80"/>
      <c r="D113" s="80"/>
      <c r="E113" s="80"/>
      <c r="F113" s="10"/>
    </row>
    <row r="114" spans="1:9">
      <c r="A114" s="80"/>
      <c r="B114" s="80"/>
      <c r="C114" s="80"/>
      <c r="D114" s="80"/>
      <c r="E114" s="80"/>
      <c r="F114" s="10"/>
    </row>
    <row r="115" spans="1:9">
      <c r="A115" s="80"/>
      <c r="B115" s="80"/>
      <c r="C115" s="80"/>
      <c r="D115" s="80"/>
      <c r="E115" s="80"/>
      <c r="F115" s="10"/>
    </row>
    <row r="116" spans="1:9" s="55" customFormat="1">
      <c r="A116" s="80"/>
      <c r="B116" s="80"/>
      <c r="C116" s="80"/>
      <c r="D116" s="80"/>
      <c r="E116" s="80"/>
    </row>
    <row r="117" spans="1:9">
      <c r="A117" s="80"/>
      <c r="B117" s="80"/>
      <c r="C117" s="80"/>
      <c r="D117" s="80"/>
      <c r="E117" s="80"/>
      <c r="F117" s="10"/>
    </row>
    <row r="118" spans="1:9" s="79" customFormat="1">
      <c r="A118" s="80"/>
      <c r="B118" s="80"/>
      <c r="C118" s="80"/>
      <c r="D118" s="80"/>
      <c r="E118" s="80"/>
    </row>
    <row r="119" spans="1:9">
      <c r="A119" s="80"/>
      <c r="B119" s="80"/>
      <c r="C119" s="80"/>
      <c r="D119" s="80"/>
      <c r="E119" s="80"/>
      <c r="F119" s="10"/>
    </row>
    <row r="120" spans="1:9">
      <c r="A120" s="80"/>
      <c r="B120" s="80"/>
      <c r="C120" s="80"/>
      <c r="D120" s="80"/>
      <c r="E120" s="80"/>
      <c r="F120" s="10"/>
    </row>
    <row r="121" spans="1:9">
      <c r="A121" s="80"/>
      <c r="B121" s="80"/>
      <c r="C121" s="80"/>
      <c r="D121" s="80"/>
      <c r="E121" s="80"/>
      <c r="F121" s="10"/>
    </row>
    <row r="122" spans="1:9">
      <c r="A122" s="80"/>
      <c r="B122" s="80"/>
      <c r="C122" s="80"/>
      <c r="D122" s="80"/>
      <c r="E122" s="80"/>
    </row>
    <row r="123" spans="1:9">
      <c r="A123" s="80"/>
      <c r="B123" s="80"/>
      <c r="C123" s="80"/>
      <c r="D123" s="80"/>
      <c r="E123" s="80"/>
    </row>
    <row r="124" spans="1:9">
      <c r="A124" s="80"/>
      <c r="B124" s="80"/>
      <c r="C124" s="80"/>
      <c r="D124" s="80"/>
      <c r="E124" s="80"/>
    </row>
    <row r="125" spans="1:9">
      <c r="A125" s="80"/>
      <c r="B125" s="80"/>
      <c r="C125" s="80"/>
      <c r="D125" s="80"/>
      <c r="E125" s="80"/>
    </row>
    <row r="126" spans="1:9">
      <c r="A126" s="80"/>
      <c r="B126" s="80"/>
      <c r="C126" s="80"/>
      <c r="D126" s="80"/>
      <c r="E126" s="80"/>
    </row>
    <row r="127" spans="1:9" s="33" customFormat="1">
      <c r="A127" s="80"/>
      <c r="B127" s="80"/>
      <c r="C127" s="80"/>
      <c r="D127" s="80"/>
      <c r="E127" s="80"/>
      <c r="F127" s="12"/>
      <c r="G127" s="10"/>
      <c r="H127" s="10"/>
      <c r="I127" s="10"/>
    </row>
    <row r="128" spans="1:9" s="58" customFormat="1">
      <c r="A128" s="80"/>
      <c r="B128" s="80"/>
      <c r="C128" s="80"/>
      <c r="D128" s="80"/>
      <c r="E128" s="80"/>
      <c r="F128" s="49"/>
      <c r="G128" s="53"/>
      <c r="H128" s="53"/>
      <c r="I128" s="53"/>
    </row>
    <row r="129" spans="1:5">
      <c r="A129" s="80"/>
      <c r="B129" s="80"/>
      <c r="C129" s="80"/>
      <c r="D129" s="80"/>
      <c r="E129" s="80"/>
    </row>
    <row r="130" spans="1:5">
      <c r="A130" s="80"/>
      <c r="B130" s="80"/>
      <c r="C130" s="80"/>
      <c r="D130" s="80"/>
      <c r="E130" s="80"/>
    </row>
    <row r="131" spans="1:5">
      <c r="A131" s="80"/>
      <c r="B131" s="80"/>
      <c r="C131" s="80"/>
      <c r="D131" s="80"/>
      <c r="E131" s="80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2"/>
  <sheetViews>
    <sheetView workbookViewId="0">
      <selection activeCell="L45" sqref="L45"/>
    </sheetView>
  </sheetViews>
  <sheetFormatPr baseColWidth="10" defaultRowHeight="15"/>
  <cols>
    <col min="2" max="14" width="10.140625" customWidth="1"/>
  </cols>
  <sheetData>
    <row r="1" spans="1:14">
      <c r="A1" s="204" t="s">
        <v>285</v>
      </c>
    </row>
    <row r="2" spans="1:14">
      <c r="A2" s="204" t="s">
        <v>286</v>
      </c>
    </row>
    <row r="4" spans="1:14">
      <c r="A4" s="205" t="s">
        <v>0</v>
      </c>
      <c r="B4" s="188" t="s">
        <v>215</v>
      </c>
      <c r="C4" s="188" t="s">
        <v>218</v>
      </c>
      <c r="D4" s="188" t="s">
        <v>226</v>
      </c>
      <c r="E4" s="188" t="s">
        <v>247</v>
      </c>
      <c r="F4" s="188" t="s">
        <v>248</v>
      </c>
      <c r="G4" s="188" t="s">
        <v>274</v>
      </c>
      <c r="H4" s="188" t="s">
        <v>275</v>
      </c>
      <c r="I4" s="188" t="s">
        <v>280</v>
      </c>
      <c r="J4" s="188" t="s">
        <v>281</v>
      </c>
      <c r="K4" s="188" t="s">
        <v>283</v>
      </c>
      <c r="L4" s="188" t="s">
        <v>287</v>
      </c>
      <c r="M4" s="188" t="s">
        <v>288</v>
      </c>
      <c r="N4" s="188" t="s">
        <v>113</v>
      </c>
    </row>
    <row r="5" spans="1:14">
      <c r="A5" s="206">
        <v>2008</v>
      </c>
      <c r="B5" s="207">
        <v>709</v>
      </c>
      <c r="C5" s="207">
        <v>1674</v>
      </c>
      <c r="D5" s="207">
        <v>642</v>
      </c>
      <c r="E5" s="207">
        <v>807</v>
      </c>
      <c r="F5" s="207">
        <v>1007</v>
      </c>
      <c r="G5" s="207">
        <v>649</v>
      </c>
      <c r="H5" s="207">
        <v>856</v>
      </c>
      <c r="I5" s="207">
        <v>1094</v>
      </c>
      <c r="J5" s="207">
        <v>812</v>
      </c>
      <c r="K5" s="207">
        <v>686</v>
      </c>
      <c r="L5" s="207">
        <v>511</v>
      </c>
      <c r="M5" s="207">
        <v>346</v>
      </c>
      <c r="N5" s="207">
        <v>9793</v>
      </c>
    </row>
    <row r="6" spans="1:14">
      <c r="A6" s="206">
        <v>2009</v>
      </c>
      <c r="B6" s="207">
        <v>353</v>
      </c>
      <c r="C6" s="207">
        <v>717</v>
      </c>
      <c r="D6" s="207">
        <v>601</v>
      </c>
      <c r="E6" s="207">
        <v>338</v>
      </c>
      <c r="F6" s="207">
        <v>507</v>
      </c>
      <c r="G6" s="207">
        <v>281</v>
      </c>
      <c r="H6" s="207">
        <v>304</v>
      </c>
      <c r="I6" s="207">
        <v>586</v>
      </c>
      <c r="J6" s="207">
        <v>415</v>
      </c>
      <c r="K6" s="207">
        <v>439</v>
      </c>
      <c r="L6" s="207">
        <v>404</v>
      </c>
      <c r="M6" s="207">
        <v>290</v>
      </c>
      <c r="N6" s="207">
        <v>5235</v>
      </c>
    </row>
    <row r="7" spans="1:14">
      <c r="A7" s="206">
        <v>2010</v>
      </c>
      <c r="B7" s="207">
        <v>514</v>
      </c>
      <c r="C7" s="207">
        <v>1556</v>
      </c>
      <c r="D7" s="207">
        <v>512</v>
      </c>
      <c r="E7" s="207">
        <v>467</v>
      </c>
      <c r="F7" s="207">
        <v>697</v>
      </c>
      <c r="G7" s="207">
        <v>476</v>
      </c>
      <c r="H7" s="207">
        <v>686</v>
      </c>
      <c r="I7" s="207">
        <v>686</v>
      </c>
      <c r="J7" s="207">
        <v>526</v>
      </c>
      <c r="K7" s="207">
        <v>859</v>
      </c>
      <c r="L7" s="207">
        <v>949</v>
      </c>
      <c r="M7" s="207">
        <v>1710</v>
      </c>
      <c r="N7" s="207">
        <v>9638</v>
      </c>
    </row>
    <row r="8" spans="1:14">
      <c r="A8" s="206">
        <v>2011</v>
      </c>
      <c r="B8" s="207">
        <v>1388</v>
      </c>
      <c r="C8" s="207">
        <v>1930</v>
      </c>
      <c r="D8" s="207">
        <v>961</v>
      </c>
      <c r="E8" s="207">
        <v>782</v>
      </c>
      <c r="F8" s="207">
        <v>898</v>
      </c>
      <c r="G8" s="207">
        <v>494</v>
      </c>
      <c r="H8" s="207">
        <v>545</v>
      </c>
      <c r="I8" s="207">
        <v>600</v>
      </c>
      <c r="J8" s="207">
        <v>691</v>
      </c>
      <c r="K8" s="207">
        <v>451</v>
      </c>
      <c r="L8" s="207">
        <v>739</v>
      </c>
      <c r="M8" s="207">
        <v>463</v>
      </c>
      <c r="N8" s="207">
        <v>9942</v>
      </c>
    </row>
    <row r="9" spans="1:14">
      <c r="A9" s="206">
        <v>2012</v>
      </c>
      <c r="B9" s="207">
        <v>1391</v>
      </c>
      <c r="C9" s="207">
        <v>462</v>
      </c>
      <c r="D9" s="207">
        <v>474</v>
      </c>
      <c r="E9" s="207">
        <v>345</v>
      </c>
      <c r="F9" s="207">
        <v>1279</v>
      </c>
      <c r="G9" s="207">
        <v>523</v>
      </c>
      <c r="H9" s="207">
        <v>450</v>
      </c>
      <c r="I9" s="207">
        <v>611</v>
      </c>
      <c r="J9" s="207">
        <v>384</v>
      </c>
      <c r="K9" s="207">
        <v>371</v>
      </c>
      <c r="L9" s="207">
        <v>739</v>
      </c>
      <c r="M9" s="207">
        <v>218</v>
      </c>
      <c r="N9" s="207">
        <v>7247</v>
      </c>
    </row>
    <row r="10" spans="1:14">
      <c r="A10" s="206">
        <v>2013</v>
      </c>
      <c r="B10" s="207">
        <v>1121</v>
      </c>
      <c r="C10" s="207">
        <v>319</v>
      </c>
      <c r="D10" s="207">
        <v>318</v>
      </c>
      <c r="E10" s="207">
        <v>418</v>
      </c>
      <c r="F10" s="207">
        <v>1035</v>
      </c>
      <c r="G10" s="207">
        <v>376</v>
      </c>
      <c r="H10" s="207">
        <v>360</v>
      </c>
      <c r="I10" s="207">
        <v>451</v>
      </c>
      <c r="J10" s="207">
        <v>310</v>
      </c>
      <c r="K10" s="207">
        <v>271</v>
      </c>
      <c r="L10" s="207">
        <v>650</v>
      </c>
      <c r="M10" s="207">
        <v>168</v>
      </c>
      <c r="N10" s="207">
        <v>5797</v>
      </c>
    </row>
    <row r="11" spans="1:14">
      <c r="A11" s="206">
        <v>2014</v>
      </c>
      <c r="B11" s="207">
        <v>2039</v>
      </c>
      <c r="C11" s="207">
        <v>358</v>
      </c>
      <c r="D11" s="207">
        <v>236</v>
      </c>
      <c r="E11" s="207">
        <v>250</v>
      </c>
      <c r="F11" s="207">
        <v>670</v>
      </c>
      <c r="G11" s="207">
        <v>477</v>
      </c>
      <c r="H11" s="207">
        <v>206</v>
      </c>
      <c r="I11" s="207">
        <v>389</v>
      </c>
      <c r="J11" s="207">
        <v>403</v>
      </c>
      <c r="K11" s="207">
        <v>288</v>
      </c>
      <c r="L11" s="207">
        <v>402</v>
      </c>
      <c r="M11" s="207">
        <v>372</v>
      </c>
      <c r="N11" s="207">
        <v>6090</v>
      </c>
    </row>
    <row r="12" spans="1:14">
      <c r="A12" s="206">
        <v>2015</v>
      </c>
      <c r="B12" s="207">
        <v>2176</v>
      </c>
      <c r="C12" s="207">
        <v>325</v>
      </c>
      <c r="D12" s="207">
        <v>232</v>
      </c>
      <c r="E12" s="207">
        <v>246</v>
      </c>
      <c r="F12" s="207">
        <v>771</v>
      </c>
      <c r="G12" s="207">
        <v>353</v>
      </c>
      <c r="H12" s="207">
        <v>214</v>
      </c>
      <c r="I12" s="207">
        <v>571</v>
      </c>
      <c r="J12" s="207">
        <v>192</v>
      </c>
      <c r="K12" s="207">
        <v>184</v>
      </c>
      <c r="L12" s="207">
        <v>392</v>
      </c>
      <c r="M12" s="207">
        <v>140</v>
      </c>
      <c r="N12" s="207">
        <v>5796</v>
      </c>
    </row>
    <row r="13" spans="1:14">
      <c r="A13" s="206">
        <v>2016</v>
      </c>
      <c r="B13" s="207">
        <v>1917</v>
      </c>
      <c r="C13" s="207">
        <v>223</v>
      </c>
      <c r="D13" s="207">
        <v>205</v>
      </c>
      <c r="E13" s="207">
        <v>271</v>
      </c>
      <c r="F13" s="207">
        <v>0</v>
      </c>
      <c r="G13" s="207">
        <v>0</v>
      </c>
      <c r="H13" s="207">
        <v>879</v>
      </c>
      <c r="I13" s="207">
        <v>292</v>
      </c>
      <c r="J13" s="207">
        <v>330</v>
      </c>
      <c r="K13" s="207">
        <v>307</v>
      </c>
      <c r="L13" s="207">
        <v>582</v>
      </c>
      <c r="M13" s="207">
        <v>300</v>
      </c>
      <c r="N13" s="207">
        <v>5306</v>
      </c>
    </row>
    <row r="14" spans="1:14">
      <c r="A14" s="206">
        <v>2017</v>
      </c>
      <c r="B14" s="207">
        <v>2287</v>
      </c>
      <c r="C14" s="207">
        <v>70</v>
      </c>
      <c r="D14" s="207">
        <v>83</v>
      </c>
      <c r="E14" s="207">
        <v>55</v>
      </c>
      <c r="F14" s="207">
        <v>130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2625</v>
      </c>
    </row>
    <row r="16" spans="1:14">
      <c r="A16" s="204" t="s">
        <v>289</v>
      </c>
    </row>
    <row r="17" spans="1:14">
      <c r="A17" s="204" t="s">
        <v>290</v>
      </c>
    </row>
    <row r="18" spans="1:14">
      <c r="A18" s="205" t="s">
        <v>0</v>
      </c>
      <c r="B18" s="188" t="s">
        <v>215</v>
      </c>
      <c r="C18" s="188" t="s">
        <v>218</v>
      </c>
      <c r="D18" s="188" t="s">
        <v>226</v>
      </c>
      <c r="E18" s="188" t="s">
        <v>247</v>
      </c>
      <c r="F18" s="188" t="s">
        <v>248</v>
      </c>
      <c r="G18" s="188" t="s">
        <v>274</v>
      </c>
      <c r="H18" s="188" t="s">
        <v>275</v>
      </c>
      <c r="I18" s="188" t="s">
        <v>280</v>
      </c>
      <c r="J18" s="188" t="s">
        <v>281</v>
      </c>
      <c r="K18" s="188" t="s">
        <v>283</v>
      </c>
      <c r="L18" s="188" t="s">
        <v>287</v>
      </c>
      <c r="M18" s="188" t="s">
        <v>288</v>
      </c>
      <c r="N18" s="188" t="s">
        <v>113</v>
      </c>
    </row>
    <row r="19" spans="1:14">
      <c r="A19" s="206">
        <v>2008</v>
      </c>
      <c r="B19" s="207">
        <v>2</v>
      </c>
      <c r="C19" s="207">
        <v>182</v>
      </c>
      <c r="D19" s="207">
        <v>355</v>
      </c>
      <c r="E19" s="207">
        <v>252</v>
      </c>
      <c r="F19" s="207">
        <v>746</v>
      </c>
      <c r="G19" s="207">
        <v>431</v>
      </c>
      <c r="H19" s="207">
        <v>128</v>
      </c>
      <c r="I19" s="207">
        <v>580</v>
      </c>
      <c r="J19" s="207">
        <v>700</v>
      </c>
      <c r="K19" s="207">
        <v>829</v>
      </c>
      <c r="L19" s="207">
        <v>510</v>
      </c>
      <c r="M19" s="207">
        <v>748</v>
      </c>
      <c r="N19" s="207">
        <v>5463</v>
      </c>
    </row>
    <row r="20" spans="1:14">
      <c r="A20" s="206">
        <v>2009</v>
      </c>
      <c r="B20" s="207">
        <v>137</v>
      </c>
      <c r="C20" s="207">
        <v>418</v>
      </c>
      <c r="D20" s="207">
        <v>429</v>
      </c>
      <c r="E20" s="207">
        <v>93</v>
      </c>
      <c r="F20" s="207">
        <v>208</v>
      </c>
      <c r="G20" s="207">
        <v>423</v>
      </c>
      <c r="H20" s="207">
        <v>487</v>
      </c>
      <c r="I20" s="207">
        <v>121</v>
      </c>
      <c r="J20" s="207">
        <v>281</v>
      </c>
      <c r="K20" s="207">
        <v>332</v>
      </c>
      <c r="L20" s="207">
        <v>443</v>
      </c>
      <c r="M20" s="207">
        <v>490</v>
      </c>
      <c r="N20" s="207">
        <v>3862</v>
      </c>
    </row>
    <row r="21" spans="1:14">
      <c r="A21" s="206">
        <v>2010</v>
      </c>
      <c r="B21" s="207">
        <v>215</v>
      </c>
      <c r="C21" s="207">
        <v>261</v>
      </c>
      <c r="D21" s="207">
        <v>195</v>
      </c>
      <c r="E21" s="207">
        <v>236</v>
      </c>
      <c r="F21" s="207">
        <v>251</v>
      </c>
      <c r="G21" s="207">
        <v>244</v>
      </c>
      <c r="H21" s="207">
        <v>352</v>
      </c>
      <c r="I21" s="207">
        <v>216</v>
      </c>
      <c r="J21" s="207">
        <v>450</v>
      </c>
      <c r="K21" s="207">
        <v>301</v>
      </c>
      <c r="L21" s="207">
        <v>582</v>
      </c>
      <c r="M21" s="207">
        <v>688</v>
      </c>
      <c r="N21" s="207">
        <v>3991</v>
      </c>
    </row>
    <row r="22" spans="1:14">
      <c r="A22" s="206">
        <v>2011</v>
      </c>
      <c r="B22" s="207">
        <v>242</v>
      </c>
      <c r="C22" s="207">
        <v>292</v>
      </c>
      <c r="D22" s="207">
        <v>623</v>
      </c>
      <c r="E22" s="207">
        <v>481</v>
      </c>
      <c r="F22" s="207">
        <v>550</v>
      </c>
      <c r="G22" s="207">
        <v>332</v>
      </c>
      <c r="H22" s="207">
        <v>491</v>
      </c>
      <c r="I22" s="207">
        <v>455</v>
      </c>
      <c r="J22" s="207">
        <v>300</v>
      </c>
      <c r="K22" s="207">
        <v>179</v>
      </c>
      <c r="L22" s="207">
        <v>135</v>
      </c>
      <c r="M22" s="207">
        <v>175</v>
      </c>
      <c r="N22" s="207">
        <v>4255</v>
      </c>
    </row>
    <row r="23" spans="1:14">
      <c r="A23" s="206">
        <v>2012</v>
      </c>
      <c r="B23" s="207">
        <v>0</v>
      </c>
      <c r="C23" s="207">
        <v>0</v>
      </c>
      <c r="D23" s="207">
        <v>507</v>
      </c>
      <c r="E23" s="207">
        <v>1002</v>
      </c>
      <c r="F23" s="207">
        <v>517</v>
      </c>
      <c r="G23" s="207">
        <v>318</v>
      </c>
      <c r="H23" s="207">
        <v>347</v>
      </c>
      <c r="I23" s="207">
        <v>346</v>
      </c>
      <c r="J23" s="207">
        <v>196</v>
      </c>
      <c r="K23" s="207">
        <v>444</v>
      </c>
      <c r="L23" s="207">
        <v>336</v>
      </c>
      <c r="M23" s="207">
        <v>363</v>
      </c>
      <c r="N23" s="207">
        <v>4376</v>
      </c>
    </row>
    <row r="24" spans="1:14">
      <c r="A24" s="206">
        <v>2013</v>
      </c>
      <c r="B24" s="207">
        <v>125</v>
      </c>
      <c r="C24" s="207">
        <v>331</v>
      </c>
      <c r="D24" s="207">
        <v>330</v>
      </c>
      <c r="E24" s="207">
        <v>339</v>
      </c>
      <c r="F24" s="207">
        <v>326</v>
      </c>
      <c r="G24" s="207">
        <v>223</v>
      </c>
      <c r="H24" s="207">
        <v>420</v>
      </c>
      <c r="I24" s="207">
        <v>266</v>
      </c>
      <c r="J24" s="207">
        <v>390</v>
      </c>
      <c r="K24" s="207">
        <v>304</v>
      </c>
      <c r="L24" s="207">
        <v>317</v>
      </c>
      <c r="M24" s="207">
        <v>351</v>
      </c>
      <c r="N24" s="207">
        <v>3722</v>
      </c>
    </row>
    <row r="25" spans="1:14">
      <c r="A25" s="206">
        <v>2014</v>
      </c>
      <c r="B25" s="207">
        <v>214</v>
      </c>
      <c r="C25" s="207">
        <v>284</v>
      </c>
      <c r="D25" s="207">
        <v>249</v>
      </c>
      <c r="E25" s="207">
        <v>237</v>
      </c>
      <c r="F25" s="207">
        <v>357</v>
      </c>
      <c r="G25" s="207">
        <v>275</v>
      </c>
      <c r="H25" s="207">
        <v>278</v>
      </c>
      <c r="I25" s="207">
        <v>88</v>
      </c>
      <c r="J25" s="207">
        <v>244</v>
      </c>
      <c r="K25" s="207">
        <v>245</v>
      </c>
      <c r="L25" s="207">
        <v>145</v>
      </c>
      <c r="M25" s="207">
        <v>342</v>
      </c>
      <c r="N25" s="207">
        <v>2958</v>
      </c>
    </row>
    <row r="26" spans="1:14">
      <c r="A26" s="206">
        <v>2015</v>
      </c>
      <c r="B26" s="207">
        <v>225</v>
      </c>
      <c r="C26" s="207">
        <v>112</v>
      </c>
      <c r="D26" s="207">
        <v>155</v>
      </c>
      <c r="E26" s="207">
        <v>388</v>
      </c>
      <c r="F26" s="207">
        <v>364</v>
      </c>
      <c r="G26" s="207">
        <v>208</v>
      </c>
      <c r="H26" s="207">
        <v>393</v>
      </c>
      <c r="I26" s="207">
        <v>166</v>
      </c>
      <c r="J26" s="207">
        <v>476</v>
      </c>
      <c r="K26" s="207">
        <v>0</v>
      </c>
      <c r="L26" s="207">
        <v>0</v>
      </c>
      <c r="M26" s="207">
        <v>0</v>
      </c>
      <c r="N26" s="207">
        <v>2487</v>
      </c>
    </row>
    <row r="27" spans="1:14">
      <c r="A27" s="206">
        <v>2016</v>
      </c>
      <c r="B27" s="207">
        <v>0</v>
      </c>
      <c r="C27" s="207">
        <v>0</v>
      </c>
      <c r="D27" s="207">
        <v>0</v>
      </c>
      <c r="E27" s="207">
        <v>74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908</v>
      </c>
      <c r="L27" s="207">
        <v>179</v>
      </c>
      <c r="M27" s="207">
        <v>285</v>
      </c>
      <c r="N27" s="207">
        <v>1446</v>
      </c>
    </row>
    <row r="28" spans="1:14">
      <c r="A28" s="206">
        <v>2017</v>
      </c>
      <c r="B28" s="207">
        <v>0</v>
      </c>
      <c r="C28" s="207">
        <v>62</v>
      </c>
      <c r="D28" s="207">
        <v>247</v>
      </c>
      <c r="E28" s="207">
        <v>81</v>
      </c>
      <c r="F28" s="207">
        <v>110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500</v>
      </c>
    </row>
    <row r="30" spans="1:14">
      <c r="A30" s="204" t="s">
        <v>291</v>
      </c>
    </row>
    <row r="31" spans="1:14">
      <c r="A31" s="204" t="s">
        <v>385</v>
      </c>
    </row>
    <row r="32" spans="1:14">
      <c r="A32" s="205" t="s">
        <v>0</v>
      </c>
      <c r="B32" s="188" t="s">
        <v>215</v>
      </c>
      <c r="C32" s="188" t="s">
        <v>218</v>
      </c>
      <c r="D32" s="188" t="s">
        <v>226</v>
      </c>
      <c r="E32" s="188" t="s">
        <v>247</v>
      </c>
      <c r="F32" s="188" t="s">
        <v>248</v>
      </c>
      <c r="G32" s="188" t="s">
        <v>274</v>
      </c>
      <c r="H32" s="188" t="s">
        <v>275</v>
      </c>
      <c r="I32" s="188" t="s">
        <v>280</v>
      </c>
      <c r="J32" s="188" t="s">
        <v>281</v>
      </c>
      <c r="K32" s="188" t="s">
        <v>283</v>
      </c>
      <c r="L32" s="188" t="s">
        <v>287</v>
      </c>
      <c r="M32" s="188" t="s">
        <v>288</v>
      </c>
      <c r="N32" s="188" t="s">
        <v>113</v>
      </c>
    </row>
    <row r="33" spans="1:14">
      <c r="A33" s="206">
        <v>2008</v>
      </c>
      <c r="B33" s="207">
        <v>800</v>
      </c>
      <c r="C33" s="207">
        <v>92518</v>
      </c>
      <c r="D33" s="207">
        <v>192433</v>
      </c>
      <c r="E33" s="207">
        <v>141524</v>
      </c>
      <c r="F33" s="207">
        <v>400303</v>
      </c>
      <c r="G33" s="207">
        <v>229588</v>
      </c>
      <c r="H33" s="207">
        <v>70032</v>
      </c>
      <c r="I33" s="207">
        <v>304691</v>
      </c>
      <c r="J33" s="207">
        <v>431052</v>
      </c>
      <c r="K33" s="207">
        <v>498837</v>
      </c>
      <c r="L33" s="207">
        <v>298851</v>
      </c>
      <c r="M33" s="207">
        <v>480402</v>
      </c>
      <c r="N33" s="207">
        <v>3141031</v>
      </c>
    </row>
    <row r="34" spans="1:14">
      <c r="A34" s="206">
        <v>2009</v>
      </c>
      <c r="B34" s="207">
        <v>79054</v>
      </c>
      <c r="C34" s="207">
        <v>233271</v>
      </c>
      <c r="D34" s="207">
        <v>245697</v>
      </c>
      <c r="E34" s="207">
        <v>49862</v>
      </c>
      <c r="F34" s="207">
        <v>128089</v>
      </c>
      <c r="G34" s="207">
        <v>262520</v>
      </c>
      <c r="H34" s="207">
        <v>287412</v>
      </c>
      <c r="I34" s="207">
        <v>58346</v>
      </c>
      <c r="J34" s="207">
        <v>184683</v>
      </c>
      <c r="K34" s="207">
        <v>187909</v>
      </c>
      <c r="L34" s="207">
        <v>239235</v>
      </c>
      <c r="M34" s="207">
        <v>252290</v>
      </c>
      <c r="N34" s="207">
        <v>2208368</v>
      </c>
    </row>
    <row r="35" spans="1:14">
      <c r="A35" s="206">
        <v>2010</v>
      </c>
      <c r="B35" s="207">
        <v>105549</v>
      </c>
      <c r="C35" s="207">
        <v>186481</v>
      </c>
      <c r="D35" s="207">
        <v>113138</v>
      </c>
      <c r="E35" s="207">
        <v>126981</v>
      </c>
      <c r="F35" s="207">
        <v>144408</v>
      </c>
      <c r="G35" s="207">
        <v>153551</v>
      </c>
      <c r="H35" s="207">
        <v>236173</v>
      </c>
      <c r="I35" s="207">
        <v>117965</v>
      </c>
      <c r="J35" s="207">
        <v>274273</v>
      </c>
      <c r="K35" s="207">
        <v>201597</v>
      </c>
      <c r="L35" s="207">
        <v>391211</v>
      </c>
      <c r="M35" s="207">
        <v>445154</v>
      </c>
      <c r="N35" s="207">
        <v>2496481</v>
      </c>
    </row>
    <row r="36" spans="1:14">
      <c r="A36" s="206">
        <v>2011</v>
      </c>
      <c r="B36" s="207">
        <v>161710</v>
      </c>
      <c r="C36" s="207">
        <v>170715</v>
      </c>
      <c r="D36" s="207">
        <v>432702</v>
      </c>
      <c r="E36" s="207">
        <v>390251</v>
      </c>
      <c r="F36" s="207">
        <v>437382</v>
      </c>
      <c r="G36" s="207">
        <v>220084</v>
      </c>
      <c r="H36" s="207">
        <v>342824</v>
      </c>
      <c r="I36" s="207">
        <v>299026</v>
      </c>
      <c r="J36" s="207">
        <v>171908</v>
      </c>
      <c r="K36" s="207">
        <v>171167</v>
      </c>
      <c r="L36" s="207">
        <v>101514</v>
      </c>
      <c r="M36" s="207">
        <v>113158</v>
      </c>
      <c r="N36" s="207">
        <v>3012441</v>
      </c>
    </row>
    <row r="37" spans="1:14">
      <c r="A37" s="206">
        <v>2012</v>
      </c>
      <c r="B37" s="207">
        <v>0</v>
      </c>
      <c r="C37" s="207">
        <v>0</v>
      </c>
      <c r="D37" s="207">
        <v>344770</v>
      </c>
      <c r="E37" s="207">
        <v>600417</v>
      </c>
      <c r="F37" s="207">
        <v>306692</v>
      </c>
      <c r="G37" s="207">
        <v>200734</v>
      </c>
      <c r="H37" s="207">
        <v>230042</v>
      </c>
      <c r="I37" s="207">
        <v>200873</v>
      </c>
      <c r="J37" s="207">
        <v>133315</v>
      </c>
      <c r="K37" s="207">
        <v>287218</v>
      </c>
      <c r="L37" s="207">
        <v>214813</v>
      </c>
      <c r="M37" s="207">
        <v>220432</v>
      </c>
      <c r="N37" s="207">
        <v>2739306</v>
      </c>
    </row>
    <row r="38" spans="1:14">
      <c r="A38" s="206">
        <v>2013</v>
      </c>
      <c r="B38" s="207">
        <v>58586</v>
      </c>
      <c r="C38" s="207">
        <v>147664</v>
      </c>
      <c r="D38" s="207">
        <v>152719</v>
      </c>
      <c r="E38" s="207">
        <v>169137</v>
      </c>
      <c r="F38" s="207">
        <v>158259</v>
      </c>
      <c r="G38" s="207">
        <v>117696</v>
      </c>
      <c r="H38" s="207">
        <v>226659</v>
      </c>
      <c r="I38" s="207">
        <v>141609</v>
      </c>
      <c r="J38" s="207">
        <v>204049</v>
      </c>
      <c r="K38" s="207">
        <v>160318</v>
      </c>
      <c r="L38" s="207">
        <v>150143</v>
      </c>
      <c r="M38" s="207">
        <v>173860</v>
      </c>
      <c r="N38" s="207">
        <v>1860699</v>
      </c>
    </row>
    <row r="39" spans="1:14">
      <c r="A39" s="206">
        <v>2014</v>
      </c>
      <c r="B39" s="207">
        <v>96936</v>
      </c>
      <c r="C39" s="207">
        <v>133326</v>
      </c>
      <c r="D39" s="207">
        <v>129647</v>
      </c>
      <c r="E39" s="207">
        <v>139241</v>
      </c>
      <c r="F39" s="207">
        <v>190666</v>
      </c>
      <c r="G39" s="207">
        <v>126401</v>
      </c>
      <c r="H39" s="207">
        <v>133390</v>
      </c>
      <c r="I39" s="207">
        <v>41694</v>
      </c>
      <c r="J39" s="207">
        <v>127290</v>
      </c>
      <c r="K39" s="207">
        <v>127743</v>
      </c>
      <c r="L39" s="207">
        <v>68142</v>
      </c>
      <c r="M39" s="207">
        <v>180040</v>
      </c>
      <c r="N39" s="207">
        <v>1494516</v>
      </c>
    </row>
    <row r="40" spans="1:14">
      <c r="A40" s="206">
        <v>2015</v>
      </c>
      <c r="B40" s="207">
        <v>110934</v>
      </c>
      <c r="C40" s="207">
        <v>53376</v>
      </c>
      <c r="D40" s="207">
        <v>106585</v>
      </c>
      <c r="E40" s="207">
        <v>228911</v>
      </c>
      <c r="F40" s="207">
        <v>208849</v>
      </c>
      <c r="G40" s="207">
        <v>117497</v>
      </c>
      <c r="H40" s="207">
        <v>210342</v>
      </c>
      <c r="I40" s="207">
        <v>97422</v>
      </c>
      <c r="J40" s="207">
        <v>254018</v>
      </c>
      <c r="K40" s="207">
        <v>0</v>
      </c>
      <c r="L40" s="207">
        <v>0</v>
      </c>
      <c r="M40" s="207">
        <v>0</v>
      </c>
      <c r="N40" s="207">
        <v>1387934</v>
      </c>
    </row>
    <row r="41" spans="1:14">
      <c r="A41" s="206">
        <v>2016</v>
      </c>
      <c r="B41" s="207">
        <v>0</v>
      </c>
      <c r="C41" s="207">
        <v>0</v>
      </c>
      <c r="D41" s="207">
        <v>0</v>
      </c>
      <c r="E41" s="207">
        <v>35313</v>
      </c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K41" s="207">
        <v>427494</v>
      </c>
      <c r="L41" s="207">
        <v>84556</v>
      </c>
      <c r="M41" s="207">
        <v>138372</v>
      </c>
      <c r="N41" s="207">
        <v>685735</v>
      </c>
    </row>
    <row r="42" spans="1:14">
      <c r="A42" s="206">
        <v>2017</v>
      </c>
      <c r="B42" s="207">
        <v>0</v>
      </c>
      <c r="C42" s="207">
        <v>33699</v>
      </c>
      <c r="D42" s="207">
        <v>119341</v>
      </c>
      <c r="E42" s="207">
        <v>39632</v>
      </c>
      <c r="F42" s="207">
        <v>52597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v>0</v>
      </c>
      <c r="M42" s="207">
        <v>0</v>
      </c>
      <c r="N42" s="207">
        <v>245268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AM111"/>
  <sheetViews>
    <sheetView workbookViewId="0">
      <selection activeCell="B16" sqref="B16"/>
    </sheetView>
  </sheetViews>
  <sheetFormatPr baseColWidth="10" defaultRowHeight="15"/>
  <cols>
    <col min="1" max="1" width="11.42578125" style="291"/>
    <col min="2" max="2" width="13.85546875" style="291" bestFit="1" customWidth="1"/>
    <col min="3" max="4" width="12.28515625" style="291" bestFit="1" customWidth="1"/>
    <col min="5" max="5" width="13.85546875" style="291" bestFit="1" customWidth="1"/>
    <col min="6" max="6" width="14.5703125" style="291" customWidth="1"/>
    <col min="7" max="7" width="13.85546875" style="291" bestFit="1" customWidth="1"/>
    <col min="8" max="8" width="12.28515625" style="291" bestFit="1" customWidth="1"/>
    <col min="9" max="9" width="13.85546875" style="291" bestFit="1" customWidth="1"/>
    <col min="10" max="14" width="11.42578125" style="291"/>
    <col min="15" max="15" width="31" style="291" bestFit="1" customWidth="1"/>
    <col min="16" max="35" width="11.42578125" style="291"/>
    <col min="36" max="36" width="31" style="291" bestFit="1" customWidth="1"/>
    <col min="37" max="37" width="12.7109375" style="291" bestFit="1" customWidth="1"/>
    <col min="38" max="257" width="11.42578125" style="291"/>
    <col min="258" max="258" width="13.85546875" style="291" bestFit="1" customWidth="1"/>
    <col min="259" max="260" width="12.28515625" style="291" bestFit="1" customWidth="1"/>
    <col min="261" max="261" width="13.85546875" style="291" bestFit="1" customWidth="1"/>
    <col min="262" max="262" width="14.5703125" style="291" customWidth="1"/>
    <col min="263" max="263" width="13.85546875" style="291" bestFit="1" customWidth="1"/>
    <col min="264" max="264" width="12.28515625" style="291" bestFit="1" customWidth="1"/>
    <col min="265" max="265" width="13.85546875" style="291" bestFit="1" customWidth="1"/>
    <col min="266" max="270" width="11.42578125" style="291"/>
    <col min="271" max="271" width="31" style="291" bestFit="1" customWidth="1"/>
    <col min="272" max="291" width="11.42578125" style="291"/>
    <col min="292" max="292" width="31" style="291" bestFit="1" customWidth="1"/>
    <col min="293" max="293" width="12.7109375" style="291" bestFit="1" customWidth="1"/>
    <col min="294" max="513" width="11.42578125" style="291"/>
    <col min="514" max="514" width="13.85546875" style="291" bestFit="1" customWidth="1"/>
    <col min="515" max="516" width="12.28515625" style="291" bestFit="1" customWidth="1"/>
    <col min="517" max="517" width="13.85546875" style="291" bestFit="1" customWidth="1"/>
    <col min="518" max="518" width="14.5703125" style="291" customWidth="1"/>
    <col min="519" max="519" width="13.85546875" style="291" bestFit="1" customWidth="1"/>
    <col min="520" max="520" width="12.28515625" style="291" bestFit="1" customWidth="1"/>
    <col min="521" max="521" width="13.85546875" style="291" bestFit="1" customWidth="1"/>
    <col min="522" max="526" width="11.42578125" style="291"/>
    <col min="527" max="527" width="31" style="291" bestFit="1" customWidth="1"/>
    <col min="528" max="547" width="11.42578125" style="291"/>
    <col min="548" max="548" width="31" style="291" bestFit="1" customWidth="1"/>
    <col min="549" max="549" width="12.7109375" style="291" bestFit="1" customWidth="1"/>
    <col min="550" max="769" width="11.42578125" style="291"/>
    <col min="770" max="770" width="13.85546875" style="291" bestFit="1" customWidth="1"/>
    <col min="771" max="772" width="12.28515625" style="291" bestFit="1" customWidth="1"/>
    <col min="773" max="773" width="13.85546875" style="291" bestFit="1" customWidth="1"/>
    <col min="774" max="774" width="14.5703125" style="291" customWidth="1"/>
    <col min="775" max="775" width="13.85546875" style="291" bestFit="1" customWidth="1"/>
    <col min="776" max="776" width="12.28515625" style="291" bestFit="1" customWidth="1"/>
    <col min="777" max="777" width="13.85546875" style="291" bestFit="1" customWidth="1"/>
    <col min="778" max="782" width="11.42578125" style="291"/>
    <col min="783" max="783" width="31" style="291" bestFit="1" customWidth="1"/>
    <col min="784" max="803" width="11.42578125" style="291"/>
    <col min="804" max="804" width="31" style="291" bestFit="1" customWidth="1"/>
    <col min="805" max="805" width="12.7109375" style="291" bestFit="1" customWidth="1"/>
    <col min="806" max="1025" width="11.42578125" style="291"/>
    <col min="1026" max="1026" width="13.85546875" style="291" bestFit="1" customWidth="1"/>
    <col min="1027" max="1028" width="12.28515625" style="291" bestFit="1" customWidth="1"/>
    <col min="1029" max="1029" width="13.85546875" style="291" bestFit="1" customWidth="1"/>
    <col min="1030" max="1030" width="14.5703125" style="291" customWidth="1"/>
    <col min="1031" max="1031" width="13.85546875" style="291" bestFit="1" customWidth="1"/>
    <col min="1032" max="1032" width="12.28515625" style="291" bestFit="1" customWidth="1"/>
    <col min="1033" max="1033" width="13.85546875" style="291" bestFit="1" customWidth="1"/>
    <col min="1034" max="1038" width="11.42578125" style="291"/>
    <col min="1039" max="1039" width="31" style="291" bestFit="1" customWidth="1"/>
    <col min="1040" max="1059" width="11.42578125" style="291"/>
    <col min="1060" max="1060" width="31" style="291" bestFit="1" customWidth="1"/>
    <col min="1061" max="1061" width="12.7109375" style="291" bestFit="1" customWidth="1"/>
    <col min="1062" max="1281" width="11.42578125" style="291"/>
    <col min="1282" max="1282" width="13.85546875" style="291" bestFit="1" customWidth="1"/>
    <col min="1283" max="1284" width="12.28515625" style="291" bestFit="1" customWidth="1"/>
    <col min="1285" max="1285" width="13.85546875" style="291" bestFit="1" customWidth="1"/>
    <col min="1286" max="1286" width="14.5703125" style="291" customWidth="1"/>
    <col min="1287" max="1287" width="13.85546875" style="291" bestFit="1" customWidth="1"/>
    <col min="1288" max="1288" width="12.28515625" style="291" bestFit="1" customWidth="1"/>
    <col min="1289" max="1289" width="13.85546875" style="291" bestFit="1" customWidth="1"/>
    <col min="1290" max="1294" width="11.42578125" style="291"/>
    <col min="1295" max="1295" width="31" style="291" bestFit="1" customWidth="1"/>
    <col min="1296" max="1315" width="11.42578125" style="291"/>
    <col min="1316" max="1316" width="31" style="291" bestFit="1" customWidth="1"/>
    <col min="1317" max="1317" width="12.7109375" style="291" bestFit="1" customWidth="1"/>
    <col min="1318" max="1537" width="11.42578125" style="291"/>
    <col min="1538" max="1538" width="13.85546875" style="291" bestFit="1" customWidth="1"/>
    <col min="1539" max="1540" width="12.28515625" style="291" bestFit="1" customWidth="1"/>
    <col min="1541" max="1541" width="13.85546875" style="291" bestFit="1" customWidth="1"/>
    <col min="1542" max="1542" width="14.5703125" style="291" customWidth="1"/>
    <col min="1543" max="1543" width="13.85546875" style="291" bestFit="1" customWidth="1"/>
    <col min="1544" max="1544" width="12.28515625" style="291" bestFit="1" customWidth="1"/>
    <col min="1545" max="1545" width="13.85546875" style="291" bestFit="1" customWidth="1"/>
    <col min="1546" max="1550" width="11.42578125" style="291"/>
    <col min="1551" max="1551" width="31" style="291" bestFit="1" customWidth="1"/>
    <col min="1552" max="1571" width="11.42578125" style="291"/>
    <col min="1572" max="1572" width="31" style="291" bestFit="1" customWidth="1"/>
    <col min="1573" max="1573" width="12.7109375" style="291" bestFit="1" customWidth="1"/>
    <col min="1574" max="1793" width="11.42578125" style="291"/>
    <col min="1794" max="1794" width="13.85546875" style="291" bestFit="1" customWidth="1"/>
    <col min="1795" max="1796" width="12.28515625" style="291" bestFit="1" customWidth="1"/>
    <col min="1797" max="1797" width="13.85546875" style="291" bestFit="1" customWidth="1"/>
    <col min="1798" max="1798" width="14.5703125" style="291" customWidth="1"/>
    <col min="1799" max="1799" width="13.85546875" style="291" bestFit="1" customWidth="1"/>
    <col min="1800" max="1800" width="12.28515625" style="291" bestFit="1" customWidth="1"/>
    <col min="1801" max="1801" width="13.85546875" style="291" bestFit="1" customWidth="1"/>
    <col min="1802" max="1806" width="11.42578125" style="291"/>
    <col min="1807" max="1807" width="31" style="291" bestFit="1" customWidth="1"/>
    <col min="1808" max="1827" width="11.42578125" style="291"/>
    <col min="1828" max="1828" width="31" style="291" bestFit="1" customWidth="1"/>
    <col min="1829" max="1829" width="12.7109375" style="291" bestFit="1" customWidth="1"/>
    <col min="1830" max="2049" width="11.42578125" style="291"/>
    <col min="2050" max="2050" width="13.85546875" style="291" bestFit="1" customWidth="1"/>
    <col min="2051" max="2052" width="12.28515625" style="291" bestFit="1" customWidth="1"/>
    <col min="2053" max="2053" width="13.85546875" style="291" bestFit="1" customWidth="1"/>
    <col min="2054" max="2054" width="14.5703125" style="291" customWidth="1"/>
    <col min="2055" max="2055" width="13.85546875" style="291" bestFit="1" customWidth="1"/>
    <col min="2056" max="2056" width="12.28515625" style="291" bestFit="1" customWidth="1"/>
    <col min="2057" max="2057" width="13.85546875" style="291" bestFit="1" customWidth="1"/>
    <col min="2058" max="2062" width="11.42578125" style="291"/>
    <col min="2063" max="2063" width="31" style="291" bestFit="1" customWidth="1"/>
    <col min="2064" max="2083" width="11.42578125" style="291"/>
    <col min="2084" max="2084" width="31" style="291" bestFit="1" customWidth="1"/>
    <col min="2085" max="2085" width="12.7109375" style="291" bestFit="1" customWidth="1"/>
    <col min="2086" max="2305" width="11.42578125" style="291"/>
    <col min="2306" max="2306" width="13.85546875" style="291" bestFit="1" customWidth="1"/>
    <col min="2307" max="2308" width="12.28515625" style="291" bestFit="1" customWidth="1"/>
    <col min="2309" max="2309" width="13.85546875" style="291" bestFit="1" customWidth="1"/>
    <col min="2310" max="2310" width="14.5703125" style="291" customWidth="1"/>
    <col min="2311" max="2311" width="13.85546875" style="291" bestFit="1" customWidth="1"/>
    <col min="2312" max="2312" width="12.28515625" style="291" bestFit="1" customWidth="1"/>
    <col min="2313" max="2313" width="13.85546875" style="291" bestFit="1" customWidth="1"/>
    <col min="2314" max="2318" width="11.42578125" style="291"/>
    <col min="2319" max="2319" width="31" style="291" bestFit="1" customWidth="1"/>
    <col min="2320" max="2339" width="11.42578125" style="291"/>
    <col min="2340" max="2340" width="31" style="291" bestFit="1" customWidth="1"/>
    <col min="2341" max="2341" width="12.7109375" style="291" bestFit="1" customWidth="1"/>
    <col min="2342" max="2561" width="11.42578125" style="291"/>
    <col min="2562" max="2562" width="13.85546875" style="291" bestFit="1" customWidth="1"/>
    <col min="2563" max="2564" width="12.28515625" style="291" bestFit="1" customWidth="1"/>
    <col min="2565" max="2565" width="13.85546875" style="291" bestFit="1" customWidth="1"/>
    <col min="2566" max="2566" width="14.5703125" style="291" customWidth="1"/>
    <col min="2567" max="2567" width="13.85546875" style="291" bestFit="1" customWidth="1"/>
    <col min="2568" max="2568" width="12.28515625" style="291" bestFit="1" customWidth="1"/>
    <col min="2569" max="2569" width="13.85546875" style="291" bestFit="1" customWidth="1"/>
    <col min="2570" max="2574" width="11.42578125" style="291"/>
    <col min="2575" max="2575" width="31" style="291" bestFit="1" customWidth="1"/>
    <col min="2576" max="2595" width="11.42578125" style="291"/>
    <col min="2596" max="2596" width="31" style="291" bestFit="1" customWidth="1"/>
    <col min="2597" max="2597" width="12.7109375" style="291" bestFit="1" customWidth="1"/>
    <col min="2598" max="2817" width="11.42578125" style="291"/>
    <col min="2818" max="2818" width="13.85546875" style="291" bestFit="1" customWidth="1"/>
    <col min="2819" max="2820" width="12.28515625" style="291" bestFit="1" customWidth="1"/>
    <col min="2821" max="2821" width="13.85546875" style="291" bestFit="1" customWidth="1"/>
    <col min="2822" max="2822" width="14.5703125" style="291" customWidth="1"/>
    <col min="2823" max="2823" width="13.85546875" style="291" bestFit="1" customWidth="1"/>
    <col min="2824" max="2824" width="12.28515625" style="291" bestFit="1" customWidth="1"/>
    <col min="2825" max="2825" width="13.85546875" style="291" bestFit="1" customWidth="1"/>
    <col min="2826" max="2830" width="11.42578125" style="291"/>
    <col min="2831" max="2831" width="31" style="291" bestFit="1" customWidth="1"/>
    <col min="2832" max="2851" width="11.42578125" style="291"/>
    <col min="2852" max="2852" width="31" style="291" bestFit="1" customWidth="1"/>
    <col min="2853" max="2853" width="12.7109375" style="291" bestFit="1" customWidth="1"/>
    <col min="2854" max="3073" width="11.42578125" style="291"/>
    <col min="3074" max="3074" width="13.85546875" style="291" bestFit="1" customWidth="1"/>
    <col min="3075" max="3076" width="12.28515625" style="291" bestFit="1" customWidth="1"/>
    <col min="3077" max="3077" width="13.85546875" style="291" bestFit="1" customWidth="1"/>
    <col min="3078" max="3078" width="14.5703125" style="291" customWidth="1"/>
    <col min="3079" max="3079" width="13.85546875" style="291" bestFit="1" customWidth="1"/>
    <col min="3080" max="3080" width="12.28515625" style="291" bestFit="1" customWidth="1"/>
    <col min="3081" max="3081" width="13.85546875" style="291" bestFit="1" customWidth="1"/>
    <col min="3082" max="3086" width="11.42578125" style="291"/>
    <col min="3087" max="3087" width="31" style="291" bestFit="1" customWidth="1"/>
    <col min="3088" max="3107" width="11.42578125" style="291"/>
    <col min="3108" max="3108" width="31" style="291" bestFit="1" customWidth="1"/>
    <col min="3109" max="3109" width="12.7109375" style="291" bestFit="1" customWidth="1"/>
    <col min="3110" max="3329" width="11.42578125" style="291"/>
    <col min="3330" max="3330" width="13.85546875" style="291" bestFit="1" customWidth="1"/>
    <col min="3331" max="3332" width="12.28515625" style="291" bestFit="1" customWidth="1"/>
    <col min="3333" max="3333" width="13.85546875" style="291" bestFit="1" customWidth="1"/>
    <col min="3334" max="3334" width="14.5703125" style="291" customWidth="1"/>
    <col min="3335" max="3335" width="13.85546875" style="291" bestFit="1" customWidth="1"/>
    <col min="3336" max="3336" width="12.28515625" style="291" bestFit="1" customWidth="1"/>
    <col min="3337" max="3337" width="13.85546875" style="291" bestFit="1" customWidth="1"/>
    <col min="3338" max="3342" width="11.42578125" style="291"/>
    <col min="3343" max="3343" width="31" style="291" bestFit="1" customWidth="1"/>
    <col min="3344" max="3363" width="11.42578125" style="291"/>
    <col min="3364" max="3364" width="31" style="291" bestFit="1" customWidth="1"/>
    <col min="3365" max="3365" width="12.7109375" style="291" bestFit="1" customWidth="1"/>
    <col min="3366" max="3585" width="11.42578125" style="291"/>
    <col min="3586" max="3586" width="13.85546875" style="291" bestFit="1" customWidth="1"/>
    <col min="3587" max="3588" width="12.28515625" style="291" bestFit="1" customWidth="1"/>
    <col min="3589" max="3589" width="13.85546875" style="291" bestFit="1" customWidth="1"/>
    <col min="3590" max="3590" width="14.5703125" style="291" customWidth="1"/>
    <col min="3591" max="3591" width="13.85546875" style="291" bestFit="1" customWidth="1"/>
    <col min="3592" max="3592" width="12.28515625" style="291" bestFit="1" customWidth="1"/>
    <col min="3593" max="3593" width="13.85546875" style="291" bestFit="1" customWidth="1"/>
    <col min="3594" max="3598" width="11.42578125" style="291"/>
    <col min="3599" max="3599" width="31" style="291" bestFit="1" customWidth="1"/>
    <col min="3600" max="3619" width="11.42578125" style="291"/>
    <col min="3620" max="3620" width="31" style="291" bestFit="1" customWidth="1"/>
    <col min="3621" max="3621" width="12.7109375" style="291" bestFit="1" customWidth="1"/>
    <col min="3622" max="3841" width="11.42578125" style="291"/>
    <col min="3842" max="3842" width="13.85546875" style="291" bestFit="1" customWidth="1"/>
    <col min="3843" max="3844" width="12.28515625" style="291" bestFit="1" customWidth="1"/>
    <col min="3845" max="3845" width="13.85546875" style="291" bestFit="1" customWidth="1"/>
    <col min="3846" max="3846" width="14.5703125" style="291" customWidth="1"/>
    <col min="3847" max="3847" width="13.85546875" style="291" bestFit="1" customWidth="1"/>
    <col min="3848" max="3848" width="12.28515625" style="291" bestFit="1" customWidth="1"/>
    <col min="3849" max="3849" width="13.85546875" style="291" bestFit="1" customWidth="1"/>
    <col min="3850" max="3854" width="11.42578125" style="291"/>
    <col min="3855" max="3855" width="31" style="291" bestFit="1" customWidth="1"/>
    <col min="3856" max="3875" width="11.42578125" style="291"/>
    <col min="3876" max="3876" width="31" style="291" bestFit="1" customWidth="1"/>
    <col min="3877" max="3877" width="12.7109375" style="291" bestFit="1" customWidth="1"/>
    <col min="3878" max="4097" width="11.42578125" style="291"/>
    <col min="4098" max="4098" width="13.85546875" style="291" bestFit="1" customWidth="1"/>
    <col min="4099" max="4100" width="12.28515625" style="291" bestFit="1" customWidth="1"/>
    <col min="4101" max="4101" width="13.85546875" style="291" bestFit="1" customWidth="1"/>
    <col min="4102" max="4102" width="14.5703125" style="291" customWidth="1"/>
    <col min="4103" max="4103" width="13.85546875" style="291" bestFit="1" customWidth="1"/>
    <col min="4104" max="4104" width="12.28515625" style="291" bestFit="1" customWidth="1"/>
    <col min="4105" max="4105" width="13.85546875" style="291" bestFit="1" customWidth="1"/>
    <col min="4106" max="4110" width="11.42578125" style="291"/>
    <col min="4111" max="4111" width="31" style="291" bestFit="1" customWidth="1"/>
    <col min="4112" max="4131" width="11.42578125" style="291"/>
    <col min="4132" max="4132" width="31" style="291" bestFit="1" customWidth="1"/>
    <col min="4133" max="4133" width="12.7109375" style="291" bestFit="1" customWidth="1"/>
    <col min="4134" max="4353" width="11.42578125" style="291"/>
    <col min="4354" max="4354" width="13.85546875" style="291" bestFit="1" customWidth="1"/>
    <col min="4355" max="4356" width="12.28515625" style="291" bestFit="1" customWidth="1"/>
    <col min="4357" max="4357" width="13.85546875" style="291" bestFit="1" customWidth="1"/>
    <col min="4358" max="4358" width="14.5703125" style="291" customWidth="1"/>
    <col min="4359" max="4359" width="13.85546875" style="291" bestFit="1" customWidth="1"/>
    <col min="4360" max="4360" width="12.28515625" style="291" bestFit="1" customWidth="1"/>
    <col min="4361" max="4361" width="13.85546875" style="291" bestFit="1" customWidth="1"/>
    <col min="4362" max="4366" width="11.42578125" style="291"/>
    <col min="4367" max="4367" width="31" style="291" bestFit="1" customWidth="1"/>
    <col min="4368" max="4387" width="11.42578125" style="291"/>
    <col min="4388" max="4388" width="31" style="291" bestFit="1" customWidth="1"/>
    <col min="4389" max="4389" width="12.7109375" style="291" bestFit="1" customWidth="1"/>
    <col min="4390" max="4609" width="11.42578125" style="291"/>
    <col min="4610" max="4610" width="13.85546875" style="291" bestFit="1" customWidth="1"/>
    <col min="4611" max="4612" width="12.28515625" style="291" bestFit="1" customWidth="1"/>
    <col min="4613" max="4613" width="13.85546875" style="291" bestFit="1" customWidth="1"/>
    <col min="4614" max="4614" width="14.5703125" style="291" customWidth="1"/>
    <col min="4615" max="4615" width="13.85546875" style="291" bestFit="1" customWidth="1"/>
    <col min="4616" max="4616" width="12.28515625" style="291" bestFit="1" customWidth="1"/>
    <col min="4617" max="4617" width="13.85546875" style="291" bestFit="1" customWidth="1"/>
    <col min="4618" max="4622" width="11.42578125" style="291"/>
    <col min="4623" max="4623" width="31" style="291" bestFit="1" customWidth="1"/>
    <col min="4624" max="4643" width="11.42578125" style="291"/>
    <col min="4644" max="4644" width="31" style="291" bestFit="1" customWidth="1"/>
    <col min="4645" max="4645" width="12.7109375" style="291" bestFit="1" customWidth="1"/>
    <col min="4646" max="4865" width="11.42578125" style="291"/>
    <col min="4866" max="4866" width="13.85546875" style="291" bestFit="1" customWidth="1"/>
    <col min="4867" max="4868" width="12.28515625" style="291" bestFit="1" customWidth="1"/>
    <col min="4869" max="4869" width="13.85546875" style="291" bestFit="1" customWidth="1"/>
    <col min="4870" max="4870" width="14.5703125" style="291" customWidth="1"/>
    <col min="4871" max="4871" width="13.85546875" style="291" bestFit="1" customWidth="1"/>
    <col min="4872" max="4872" width="12.28515625" style="291" bestFit="1" customWidth="1"/>
    <col min="4873" max="4873" width="13.85546875" style="291" bestFit="1" customWidth="1"/>
    <col min="4874" max="4878" width="11.42578125" style="291"/>
    <col min="4879" max="4879" width="31" style="291" bestFit="1" customWidth="1"/>
    <col min="4880" max="4899" width="11.42578125" style="291"/>
    <col min="4900" max="4900" width="31" style="291" bestFit="1" customWidth="1"/>
    <col min="4901" max="4901" width="12.7109375" style="291" bestFit="1" customWidth="1"/>
    <col min="4902" max="5121" width="11.42578125" style="291"/>
    <col min="5122" max="5122" width="13.85546875" style="291" bestFit="1" customWidth="1"/>
    <col min="5123" max="5124" width="12.28515625" style="291" bestFit="1" customWidth="1"/>
    <col min="5125" max="5125" width="13.85546875" style="291" bestFit="1" customWidth="1"/>
    <col min="5126" max="5126" width="14.5703125" style="291" customWidth="1"/>
    <col min="5127" max="5127" width="13.85546875" style="291" bestFit="1" customWidth="1"/>
    <col min="5128" max="5128" width="12.28515625" style="291" bestFit="1" customWidth="1"/>
    <col min="5129" max="5129" width="13.85546875" style="291" bestFit="1" customWidth="1"/>
    <col min="5130" max="5134" width="11.42578125" style="291"/>
    <col min="5135" max="5135" width="31" style="291" bestFit="1" customWidth="1"/>
    <col min="5136" max="5155" width="11.42578125" style="291"/>
    <col min="5156" max="5156" width="31" style="291" bestFit="1" customWidth="1"/>
    <col min="5157" max="5157" width="12.7109375" style="291" bestFit="1" customWidth="1"/>
    <col min="5158" max="5377" width="11.42578125" style="291"/>
    <col min="5378" max="5378" width="13.85546875" style="291" bestFit="1" customWidth="1"/>
    <col min="5379" max="5380" width="12.28515625" style="291" bestFit="1" customWidth="1"/>
    <col min="5381" max="5381" width="13.85546875" style="291" bestFit="1" customWidth="1"/>
    <col min="5382" max="5382" width="14.5703125" style="291" customWidth="1"/>
    <col min="5383" max="5383" width="13.85546875" style="291" bestFit="1" customWidth="1"/>
    <col min="5384" max="5384" width="12.28515625" style="291" bestFit="1" customWidth="1"/>
    <col min="5385" max="5385" width="13.85546875" style="291" bestFit="1" customWidth="1"/>
    <col min="5386" max="5390" width="11.42578125" style="291"/>
    <col min="5391" max="5391" width="31" style="291" bestFit="1" customWidth="1"/>
    <col min="5392" max="5411" width="11.42578125" style="291"/>
    <col min="5412" max="5412" width="31" style="291" bestFit="1" customWidth="1"/>
    <col min="5413" max="5413" width="12.7109375" style="291" bestFit="1" customWidth="1"/>
    <col min="5414" max="5633" width="11.42578125" style="291"/>
    <col min="5634" max="5634" width="13.85546875" style="291" bestFit="1" customWidth="1"/>
    <col min="5635" max="5636" width="12.28515625" style="291" bestFit="1" customWidth="1"/>
    <col min="5637" max="5637" width="13.85546875" style="291" bestFit="1" customWidth="1"/>
    <col min="5638" max="5638" width="14.5703125" style="291" customWidth="1"/>
    <col min="5639" max="5639" width="13.85546875" style="291" bestFit="1" customWidth="1"/>
    <col min="5640" max="5640" width="12.28515625" style="291" bestFit="1" customWidth="1"/>
    <col min="5641" max="5641" width="13.85546875" style="291" bestFit="1" customWidth="1"/>
    <col min="5642" max="5646" width="11.42578125" style="291"/>
    <col min="5647" max="5647" width="31" style="291" bestFit="1" customWidth="1"/>
    <col min="5648" max="5667" width="11.42578125" style="291"/>
    <col min="5668" max="5668" width="31" style="291" bestFit="1" customWidth="1"/>
    <col min="5669" max="5669" width="12.7109375" style="291" bestFit="1" customWidth="1"/>
    <col min="5670" max="5889" width="11.42578125" style="291"/>
    <col min="5890" max="5890" width="13.85546875" style="291" bestFit="1" customWidth="1"/>
    <col min="5891" max="5892" width="12.28515625" style="291" bestFit="1" customWidth="1"/>
    <col min="5893" max="5893" width="13.85546875" style="291" bestFit="1" customWidth="1"/>
    <col min="5894" max="5894" width="14.5703125" style="291" customWidth="1"/>
    <col min="5895" max="5895" width="13.85546875" style="291" bestFit="1" customWidth="1"/>
    <col min="5896" max="5896" width="12.28515625" style="291" bestFit="1" customWidth="1"/>
    <col min="5897" max="5897" width="13.85546875" style="291" bestFit="1" customWidth="1"/>
    <col min="5898" max="5902" width="11.42578125" style="291"/>
    <col min="5903" max="5903" width="31" style="291" bestFit="1" customWidth="1"/>
    <col min="5904" max="5923" width="11.42578125" style="291"/>
    <col min="5924" max="5924" width="31" style="291" bestFit="1" customWidth="1"/>
    <col min="5925" max="5925" width="12.7109375" style="291" bestFit="1" customWidth="1"/>
    <col min="5926" max="6145" width="11.42578125" style="291"/>
    <col min="6146" max="6146" width="13.85546875" style="291" bestFit="1" customWidth="1"/>
    <col min="6147" max="6148" width="12.28515625" style="291" bestFit="1" customWidth="1"/>
    <col min="6149" max="6149" width="13.85546875" style="291" bestFit="1" customWidth="1"/>
    <col min="6150" max="6150" width="14.5703125" style="291" customWidth="1"/>
    <col min="6151" max="6151" width="13.85546875" style="291" bestFit="1" customWidth="1"/>
    <col min="6152" max="6152" width="12.28515625" style="291" bestFit="1" customWidth="1"/>
    <col min="6153" max="6153" width="13.85546875" style="291" bestFit="1" customWidth="1"/>
    <col min="6154" max="6158" width="11.42578125" style="291"/>
    <col min="6159" max="6159" width="31" style="291" bestFit="1" customWidth="1"/>
    <col min="6160" max="6179" width="11.42578125" style="291"/>
    <col min="6180" max="6180" width="31" style="291" bestFit="1" customWidth="1"/>
    <col min="6181" max="6181" width="12.7109375" style="291" bestFit="1" customWidth="1"/>
    <col min="6182" max="6401" width="11.42578125" style="291"/>
    <col min="6402" max="6402" width="13.85546875" style="291" bestFit="1" customWidth="1"/>
    <col min="6403" max="6404" width="12.28515625" style="291" bestFit="1" customWidth="1"/>
    <col min="6405" max="6405" width="13.85546875" style="291" bestFit="1" customWidth="1"/>
    <col min="6406" max="6406" width="14.5703125" style="291" customWidth="1"/>
    <col min="6407" max="6407" width="13.85546875" style="291" bestFit="1" customWidth="1"/>
    <col min="6408" max="6408" width="12.28515625" style="291" bestFit="1" customWidth="1"/>
    <col min="6409" max="6409" width="13.85546875" style="291" bestFit="1" customWidth="1"/>
    <col min="6410" max="6414" width="11.42578125" style="291"/>
    <col min="6415" max="6415" width="31" style="291" bestFit="1" customWidth="1"/>
    <col min="6416" max="6435" width="11.42578125" style="291"/>
    <col min="6436" max="6436" width="31" style="291" bestFit="1" customWidth="1"/>
    <col min="6437" max="6437" width="12.7109375" style="291" bestFit="1" customWidth="1"/>
    <col min="6438" max="6657" width="11.42578125" style="291"/>
    <col min="6658" max="6658" width="13.85546875" style="291" bestFit="1" customWidth="1"/>
    <col min="6659" max="6660" width="12.28515625" style="291" bestFit="1" customWidth="1"/>
    <col min="6661" max="6661" width="13.85546875" style="291" bestFit="1" customWidth="1"/>
    <col min="6662" max="6662" width="14.5703125" style="291" customWidth="1"/>
    <col min="6663" max="6663" width="13.85546875" style="291" bestFit="1" customWidth="1"/>
    <col min="6664" max="6664" width="12.28515625" style="291" bestFit="1" customWidth="1"/>
    <col min="6665" max="6665" width="13.85546875" style="291" bestFit="1" customWidth="1"/>
    <col min="6666" max="6670" width="11.42578125" style="291"/>
    <col min="6671" max="6671" width="31" style="291" bestFit="1" customWidth="1"/>
    <col min="6672" max="6691" width="11.42578125" style="291"/>
    <col min="6692" max="6692" width="31" style="291" bestFit="1" customWidth="1"/>
    <col min="6693" max="6693" width="12.7109375" style="291" bestFit="1" customWidth="1"/>
    <col min="6694" max="6913" width="11.42578125" style="291"/>
    <col min="6914" max="6914" width="13.85546875" style="291" bestFit="1" customWidth="1"/>
    <col min="6915" max="6916" width="12.28515625" style="291" bestFit="1" customWidth="1"/>
    <col min="6917" max="6917" width="13.85546875" style="291" bestFit="1" customWidth="1"/>
    <col min="6918" max="6918" width="14.5703125" style="291" customWidth="1"/>
    <col min="6919" max="6919" width="13.85546875" style="291" bestFit="1" customWidth="1"/>
    <col min="6920" max="6920" width="12.28515625" style="291" bestFit="1" customWidth="1"/>
    <col min="6921" max="6921" width="13.85546875" style="291" bestFit="1" customWidth="1"/>
    <col min="6922" max="6926" width="11.42578125" style="291"/>
    <col min="6927" max="6927" width="31" style="291" bestFit="1" customWidth="1"/>
    <col min="6928" max="6947" width="11.42578125" style="291"/>
    <col min="6948" max="6948" width="31" style="291" bestFit="1" customWidth="1"/>
    <col min="6949" max="6949" width="12.7109375" style="291" bestFit="1" customWidth="1"/>
    <col min="6950" max="7169" width="11.42578125" style="291"/>
    <col min="7170" max="7170" width="13.85546875" style="291" bestFit="1" customWidth="1"/>
    <col min="7171" max="7172" width="12.28515625" style="291" bestFit="1" customWidth="1"/>
    <col min="7173" max="7173" width="13.85546875" style="291" bestFit="1" customWidth="1"/>
    <col min="7174" max="7174" width="14.5703125" style="291" customWidth="1"/>
    <col min="7175" max="7175" width="13.85546875" style="291" bestFit="1" customWidth="1"/>
    <col min="7176" max="7176" width="12.28515625" style="291" bestFit="1" customWidth="1"/>
    <col min="7177" max="7177" width="13.85546875" style="291" bestFit="1" customWidth="1"/>
    <col min="7178" max="7182" width="11.42578125" style="291"/>
    <col min="7183" max="7183" width="31" style="291" bestFit="1" customWidth="1"/>
    <col min="7184" max="7203" width="11.42578125" style="291"/>
    <col min="7204" max="7204" width="31" style="291" bestFit="1" customWidth="1"/>
    <col min="7205" max="7205" width="12.7109375" style="291" bestFit="1" customWidth="1"/>
    <col min="7206" max="7425" width="11.42578125" style="291"/>
    <col min="7426" max="7426" width="13.85546875" style="291" bestFit="1" customWidth="1"/>
    <col min="7427" max="7428" width="12.28515625" style="291" bestFit="1" customWidth="1"/>
    <col min="7429" max="7429" width="13.85546875" style="291" bestFit="1" customWidth="1"/>
    <col min="7430" max="7430" width="14.5703125" style="291" customWidth="1"/>
    <col min="7431" max="7431" width="13.85546875" style="291" bestFit="1" customWidth="1"/>
    <col min="7432" max="7432" width="12.28515625" style="291" bestFit="1" customWidth="1"/>
    <col min="7433" max="7433" width="13.85546875" style="291" bestFit="1" customWidth="1"/>
    <col min="7434" max="7438" width="11.42578125" style="291"/>
    <col min="7439" max="7439" width="31" style="291" bestFit="1" customWidth="1"/>
    <col min="7440" max="7459" width="11.42578125" style="291"/>
    <col min="7460" max="7460" width="31" style="291" bestFit="1" customWidth="1"/>
    <col min="7461" max="7461" width="12.7109375" style="291" bestFit="1" customWidth="1"/>
    <col min="7462" max="7681" width="11.42578125" style="291"/>
    <col min="7682" max="7682" width="13.85546875" style="291" bestFit="1" customWidth="1"/>
    <col min="7683" max="7684" width="12.28515625" style="291" bestFit="1" customWidth="1"/>
    <col min="7685" max="7685" width="13.85546875" style="291" bestFit="1" customWidth="1"/>
    <col min="7686" max="7686" width="14.5703125" style="291" customWidth="1"/>
    <col min="7687" max="7687" width="13.85546875" style="291" bestFit="1" customWidth="1"/>
    <col min="7688" max="7688" width="12.28515625" style="291" bestFit="1" customWidth="1"/>
    <col min="7689" max="7689" width="13.85546875" style="291" bestFit="1" customWidth="1"/>
    <col min="7690" max="7694" width="11.42578125" style="291"/>
    <col min="7695" max="7695" width="31" style="291" bestFit="1" customWidth="1"/>
    <col min="7696" max="7715" width="11.42578125" style="291"/>
    <col min="7716" max="7716" width="31" style="291" bestFit="1" customWidth="1"/>
    <col min="7717" max="7717" width="12.7109375" style="291" bestFit="1" customWidth="1"/>
    <col min="7718" max="7937" width="11.42578125" style="291"/>
    <col min="7938" max="7938" width="13.85546875" style="291" bestFit="1" customWidth="1"/>
    <col min="7939" max="7940" width="12.28515625" style="291" bestFit="1" customWidth="1"/>
    <col min="7941" max="7941" width="13.85546875" style="291" bestFit="1" customWidth="1"/>
    <col min="7942" max="7942" width="14.5703125" style="291" customWidth="1"/>
    <col min="7943" max="7943" width="13.85546875" style="291" bestFit="1" customWidth="1"/>
    <col min="7944" max="7944" width="12.28515625" style="291" bestFit="1" customWidth="1"/>
    <col min="7945" max="7945" width="13.85546875" style="291" bestFit="1" customWidth="1"/>
    <col min="7946" max="7950" width="11.42578125" style="291"/>
    <col min="7951" max="7951" width="31" style="291" bestFit="1" customWidth="1"/>
    <col min="7952" max="7971" width="11.42578125" style="291"/>
    <col min="7972" max="7972" width="31" style="291" bestFit="1" customWidth="1"/>
    <col min="7973" max="7973" width="12.7109375" style="291" bestFit="1" customWidth="1"/>
    <col min="7974" max="8193" width="11.42578125" style="291"/>
    <col min="8194" max="8194" width="13.85546875" style="291" bestFit="1" customWidth="1"/>
    <col min="8195" max="8196" width="12.28515625" style="291" bestFit="1" customWidth="1"/>
    <col min="8197" max="8197" width="13.85546875" style="291" bestFit="1" customWidth="1"/>
    <col min="8198" max="8198" width="14.5703125" style="291" customWidth="1"/>
    <col min="8199" max="8199" width="13.85546875" style="291" bestFit="1" customWidth="1"/>
    <col min="8200" max="8200" width="12.28515625" style="291" bestFit="1" customWidth="1"/>
    <col min="8201" max="8201" width="13.85546875" style="291" bestFit="1" customWidth="1"/>
    <col min="8202" max="8206" width="11.42578125" style="291"/>
    <col min="8207" max="8207" width="31" style="291" bestFit="1" customWidth="1"/>
    <col min="8208" max="8227" width="11.42578125" style="291"/>
    <col min="8228" max="8228" width="31" style="291" bestFit="1" customWidth="1"/>
    <col min="8229" max="8229" width="12.7109375" style="291" bestFit="1" customWidth="1"/>
    <col min="8230" max="8449" width="11.42578125" style="291"/>
    <col min="8450" max="8450" width="13.85546875" style="291" bestFit="1" customWidth="1"/>
    <col min="8451" max="8452" width="12.28515625" style="291" bestFit="1" customWidth="1"/>
    <col min="8453" max="8453" width="13.85546875" style="291" bestFit="1" customWidth="1"/>
    <col min="8454" max="8454" width="14.5703125" style="291" customWidth="1"/>
    <col min="8455" max="8455" width="13.85546875" style="291" bestFit="1" customWidth="1"/>
    <col min="8456" max="8456" width="12.28515625" style="291" bestFit="1" customWidth="1"/>
    <col min="8457" max="8457" width="13.85546875" style="291" bestFit="1" customWidth="1"/>
    <col min="8458" max="8462" width="11.42578125" style="291"/>
    <col min="8463" max="8463" width="31" style="291" bestFit="1" customWidth="1"/>
    <col min="8464" max="8483" width="11.42578125" style="291"/>
    <col min="8484" max="8484" width="31" style="291" bestFit="1" customWidth="1"/>
    <col min="8485" max="8485" width="12.7109375" style="291" bestFit="1" customWidth="1"/>
    <col min="8486" max="8705" width="11.42578125" style="291"/>
    <col min="8706" max="8706" width="13.85546875" style="291" bestFit="1" customWidth="1"/>
    <col min="8707" max="8708" width="12.28515625" style="291" bestFit="1" customWidth="1"/>
    <col min="8709" max="8709" width="13.85546875" style="291" bestFit="1" customWidth="1"/>
    <col min="8710" max="8710" width="14.5703125" style="291" customWidth="1"/>
    <col min="8711" max="8711" width="13.85546875" style="291" bestFit="1" customWidth="1"/>
    <col min="8712" max="8712" width="12.28515625" style="291" bestFit="1" customWidth="1"/>
    <col min="8713" max="8713" width="13.85546875" style="291" bestFit="1" customWidth="1"/>
    <col min="8714" max="8718" width="11.42578125" style="291"/>
    <col min="8719" max="8719" width="31" style="291" bestFit="1" customWidth="1"/>
    <col min="8720" max="8739" width="11.42578125" style="291"/>
    <col min="8740" max="8740" width="31" style="291" bestFit="1" customWidth="1"/>
    <col min="8741" max="8741" width="12.7109375" style="291" bestFit="1" customWidth="1"/>
    <col min="8742" max="8961" width="11.42578125" style="291"/>
    <col min="8962" max="8962" width="13.85546875" style="291" bestFit="1" customWidth="1"/>
    <col min="8963" max="8964" width="12.28515625" style="291" bestFit="1" customWidth="1"/>
    <col min="8965" max="8965" width="13.85546875" style="291" bestFit="1" customWidth="1"/>
    <col min="8966" max="8966" width="14.5703125" style="291" customWidth="1"/>
    <col min="8967" max="8967" width="13.85546875" style="291" bestFit="1" customWidth="1"/>
    <col min="8968" max="8968" width="12.28515625" style="291" bestFit="1" customWidth="1"/>
    <col min="8969" max="8969" width="13.85546875" style="291" bestFit="1" customWidth="1"/>
    <col min="8970" max="8974" width="11.42578125" style="291"/>
    <col min="8975" max="8975" width="31" style="291" bestFit="1" customWidth="1"/>
    <col min="8976" max="8995" width="11.42578125" style="291"/>
    <col min="8996" max="8996" width="31" style="291" bestFit="1" customWidth="1"/>
    <col min="8997" max="8997" width="12.7109375" style="291" bestFit="1" customWidth="1"/>
    <col min="8998" max="9217" width="11.42578125" style="291"/>
    <col min="9218" max="9218" width="13.85546875" style="291" bestFit="1" customWidth="1"/>
    <col min="9219" max="9220" width="12.28515625" style="291" bestFit="1" customWidth="1"/>
    <col min="9221" max="9221" width="13.85546875" style="291" bestFit="1" customWidth="1"/>
    <col min="9222" max="9222" width="14.5703125" style="291" customWidth="1"/>
    <col min="9223" max="9223" width="13.85546875" style="291" bestFit="1" customWidth="1"/>
    <col min="9224" max="9224" width="12.28515625" style="291" bestFit="1" customWidth="1"/>
    <col min="9225" max="9225" width="13.85546875" style="291" bestFit="1" customWidth="1"/>
    <col min="9226" max="9230" width="11.42578125" style="291"/>
    <col min="9231" max="9231" width="31" style="291" bestFit="1" customWidth="1"/>
    <col min="9232" max="9251" width="11.42578125" style="291"/>
    <col min="9252" max="9252" width="31" style="291" bestFit="1" customWidth="1"/>
    <col min="9253" max="9253" width="12.7109375" style="291" bestFit="1" customWidth="1"/>
    <col min="9254" max="9473" width="11.42578125" style="291"/>
    <col min="9474" max="9474" width="13.85546875" style="291" bestFit="1" customWidth="1"/>
    <col min="9475" max="9476" width="12.28515625" style="291" bestFit="1" customWidth="1"/>
    <col min="9477" max="9477" width="13.85546875" style="291" bestFit="1" customWidth="1"/>
    <col min="9478" max="9478" width="14.5703125" style="291" customWidth="1"/>
    <col min="9479" max="9479" width="13.85546875" style="291" bestFit="1" customWidth="1"/>
    <col min="9480" max="9480" width="12.28515625" style="291" bestFit="1" customWidth="1"/>
    <col min="9481" max="9481" width="13.85546875" style="291" bestFit="1" customWidth="1"/>
    <col min="9482" max="9486" width="11.42578125" style="291"/>
    <col min="9487" max="9487" width="31" style="291" bestFit="1" customWidth="1"/>
    <col min="9488" max="9507" width="11.42578125" style="291"/>
    <col min="9508" max="9508" width="31" style="291" bestFit="1" customWidth="1"/>
    <col min="9509" max="9509" width="12.7109375" style="291" bestFit="1" customWidth="1"/>
    <col min="9510" max="9729" width="11.42578125" style="291"/>
    <col min="9730" max="9730" width="13.85546875" style="291" bestFit="1" customWidth="1"/>
    <col min="9731" max="9732" width="12.28515625" style="291" bestFit="1" customWidth="1"/>
    <col min="9733" max="9733" width="13.85546875" style="291" bestFit="1" customWidth="1"/>
    <col min="9734" max="9734" width="14.5703125" style="291" customWidth="1"/>
    <col min="9735" max="9735" width="13.85546875" style="291" bestFit="1" customWidth="1"/>
    <col min="9736" max="9736" width="12.28515625" style="291" bestFit="1" customWidth="1"/>
    <col min="9737" max="9737" width="13.85546875" style="291" bestFit="1" customWidth="1"/>
    <col min="9738" max="9742" width="11.42578125" style="291"/>
    <col min="9743" max="9743" width="31" style="291" bestFit="1" customWidth="1"/>
    <col min="9744" max="9763" width="11.42578125" style="291"/>
    <col min="9764" max="9764" width="31" style="291" bestFit="1" customWidth="1"/>
    <col min="9765" max="9765" width="12.7109375" style="291" bestFit="1" customWidth="1"/>
    <col min="9766" max="9985" width="11.42578125" style="291"/>
    <col min="9986" max="9986" width="13.85546875" style="291" bestFit="1" customWidth="1"/>
    <col min="9987" max="9988" width="12.28515625" style="291" bestFit="1" customWidth="1"/>
    <col min="9989" max="9989" width="13.85546875" style="291" bestFit="1" customWidth="1"/>
    <col min="9990" max="9990" width="14.5703125" style="291" customWidth="1"/>
    <col min="9991" max="9991" width="13.85546875" style="291" bestFit="1" customWidth="1"/>
    <col min="9992" max="9992" width="12.28515625" style="291" bestFit="1" customWidth="1"/>
    <col min="9993" max="9993" width="13.85546875" style="291" bestFit="1" customWidth="1"/>
    <col min="9994" max="9998" width="11.42578125" style="291"/>
    <col min="9999" max="9999" width="31" style="291" bestFit="1" customWidth="1"/>
    <col min="10000" max="10019" width="11.42578125" style="291"/>
    <col min="10020" max="10020" width="31" style="291" bestFit="1" customWidth="1"/>
    <col min="10021" max="10021" width="12.7109375" style="291" bestFit="1" customWidth="1"/>
    <col min="10022" max="10241" width="11.42578125" style="291"/>
    <col min="10242" max="10242" width="13.85546875" style="291" bestFit="1" customWidth="1"/>
    <col min="10243" max="10244" width="12.28515625" style="291" bestFit="1" customWidth="1"/>
    <col min="10245" max="10245" width="13.85546875" style="291" bestFit="1" customWidth="1"/>
    <col min="10246" max="10246" width="14.5703125" style="291" customWidth="1"/>
    <col min="10247" max="10247" width="13.85546875" style="291" bestFit="1" customWidth="1"/>
    <col min="10248" max="10248" width="12.28515625" style="291" bestFit="1" customWidth="1"/>
    <col min="10249" max="10249" width="13.85546875" style="291" bestFit="1" customWidth="1"/>
    <col min="10250" max="10254" width="11.42578125" style="291"/>
    <col min="10255" max="10255" width="31" style="291" bestFit="1" customWidth="1"/>
    <col min="10256" max="10275" width="11.42578125" style="291"/>
    <col min="10276" max="10276" width="31" style="291" bestFit="1" customWidth="1"/>
    <col min="10277" max="10277" width="12.7109375" style="291" bestFit="1" customWidth="1"/>
    <col min="10278" max="10497" width="11.42578125" style="291"/>
    <col min="10498" max="10498" width="13.85546875" style="291" bestFit="1" customWidth="1"/>
    <col min="10499" max="10500" width="12.28515625" style="291" bestFit="1" customWidth="1"/>
    <col min="10501" max="10501" width="13.85546875" style="291" bestFit="1" customWidth="1"/>
    <col min="10502" max="10502" width="14.5703125" style="291" customWidth="1"/>
    <col min="10503" max="10503" width="13.85546875" style="291" bestFit="1" customWidth="1"/>
    <col min="10504" max="10504" width="12.28515625" style="291" bestFit="1" customWidth="1"/>
    <col min="10505" max="10505" width="13.85546875" style="291" bestFit="1" customWidth="1"/>
    <col min="10506" max="10510" width="11.42578125" style="291"/>
    <col min="10511" max="10511" width="31" style="291" bestFit="1" customWidth="1"/>
    <col min="10512" max="10531" width="11.42578125" style="291"/>
    <col min="10532" max="10532" width="31" style="291" bestFit="1" customWidth="1"/>
    <col min="10533" max="10533" width="12.7109375" style="291" bestFit="1" customWidth="1"/>
    <col min="10534" max="10753" width="11.42578125" style="291"/>
    <col min="10754" max="10754" width="13.85546875" style="291" bestFit="1" customWidth="1"/>
    <col min="10755" max="10756" width="12.28515625" style="291" bestFit="1" customWidth="1"/>
    <col min="10757" max="10757" width="13.85546875" style="291" bestFit="1" customWidth="1"/>
    <col min="10758" max="10758" width="14.5703125" style="291" customWidth="1"/>
    <col min="10759" max="10759" width="13.85546875" style="291" bestFit="1" customWidth="1"/>
    <col min="10760" max="10760" width="12.28515625" style="291" bestFit="1" customWidth="1"/>
    <col min="10761" max="10761" width="13.85546875" style="291" bestFit="1" customWidth="1"/>
    <col min="10762" max="10766" width="11.42578125" style="291"/>
    <col min="10767" max="10767" width="31" style="291" bestFit="1" customWidth="1"/>
    <col min="10768" max="10787" width="11.42578125" style="291"/>
    <col min="10788" max="10788" width="31" style="291" bestFit="1" customWidth="1"/>
    <col min="10789" max="10789" width="12.7109375" style="291" bestFit="1" customWidth="1"/>
    <col min="10790" max="11009" width="11.42578125" style="291"/>
    <col min="11010" max="11010" width="13.85546875" style="291" bestFit="1" customWidth="1"/>
    <col min="11011" max="11012" width="12.28515625" style="291" bestFit="1" customWidth="1"/>
    <col min="11013" max="11013" width="13.85546875" style="291" bestFit="1" customWidth="1"/>
    <col min="11014" max="11014" width="14.5703125" style="291" customWidth="1"/>
    <col min="11015" max="11015" width="13.85546875" style="291" bestFit="1" customWidth="1"/>
    <col min="11016" max="11016" width="12.28515625" style="291" bestFit="1" customWidth="1"/>
    <col min="11017" max="11017" width="13.85546875" style="291" bestFit="1" customWidth="1"/>
    <col min="11018" max="11022" width="11.42578125" style="291"/>
    <col min="11023" max="11023" width="31" style="291" bestFit="1" customWidth="1"/>
    <col min="11024" max="11043" width="11.42578125" style="291"/>
    <col min="11044" max="11044" width="31" style="291" bestFit="1" customWidth="1"/>
    <col min="11045" max="11045" width="12.7109375" style="291" bestFit="1" customWidth="1"/>
    <col min="11046" max="11265" width="11.42578125" style="291"/>
    <col min="11266" max="11266" width="13.85546875" style="291" bestFit="1" customWidth="1"/>
    <col min="11267" max="11268" width="12.28515625" style="291" bestFit="1" customWidth="1"/>
    <col min="11269" max="11269" width="13.85546875" style="291" bestFit="1" customWidth="1"/>
    <col min="11270" max="11270" width="14.5703125" style="291" customWidth="1"/>
    <col min="11271" max="11271" width="13.85546875" style="291" bestFit="1" customWidth="1"/>
    <col min="11272" max="11272" width="12.28515625" style="291" bestFit="1" customWidth="1"/>
    <col min="11273" max="11273" width="13.85546875" style="291" bestFit="1" customWidth="1"/>
    <col min="11274" max="11278" width="11.42578125" style="291"/>
    <col min="11279" max="11279" width="31" style="291" bestFit="1" customWidth="1"/>
    <col min="11280" max="11299" width="11.42578125" style="291"/>
    <col min="11300" max="11300" width="31" style="291" bestFit="1" customWidth="1"/>
    <col min="11301" max="11301" width="12.7109375" style="291" bestFit="1" customWidth="1"/>
    <col min="11302" max="11521" width="11.42578125" style="291"/>
    <col min="11522" max="11522" width="13.85546875" style="291" bestFit="1" customWidth="1"/>
    <col min="11523" max="11524" width="12.28515625" style="291" bestFit="1" customWidth="1"/>
    <col min="11525" max="11525" width="13.85546875" style="291" bestFit="1" customWidth="1"/>
    <col min="11526" max="11526" width="14.5703125" style="291" customWidth="1"/>
    <col min="11527" max="11527" width="13.85546875" style="291" bestFit="1" customWidth="1"/>
    <col min="11528" max="11528" width="12.28515625" style="291" bestFit="1" customWidth="1"/>
    <col min="11529" max="11529" width="13.85546875" style="291" bestFit="1" customWidth="1"/>
    <col min="11530" max="11534" width="11.42578125" style="291"/>
    <col min="11535" max="11535" width="31" style="291" bestFit="1" customWidth="1"/>
    <col min="11536" max="11555" width="11.42578125" style="291"/>
    <col min="11556" max="11556" width="31" style="291" bestFit="1" customWidth="1"/>
    <col min="11557" max="11557" width="12.7109375" style="291" bestFit="1" customWidth="1"/>
    <col min="11558" max="11777" width="11.42578125" style="291"/>
    <col min="11778" max="11778" width="13.85546875" style="291" bestFit="1" customWidth="1"/>
    <col min="11779" max="11780" width="12.28515625" style="291" bestFit="1" customWidth="1"/>
    <col min="11781" max="11781" width="13.85546875" style="291" bestFit="1" customWidth="1"/>
    <col min="11782" max="11782" width="14.5703125" style="291" customWidth="1"/>
    <col min="11783" max="11783" width="13.85546875" style="291" bestFit="1" customWidth="1"/>
    <col min="11784" max="11784" width="12.28515625" style="291" bestFit="1" customWidth="1"/>
    <col min="11785" max="11785" width="13.85546875" style="291" bestFit="1" customWidth="1"/>
    <col min="11786" max="11790" width="11.42578125" style="291"/>
    <col min="11791" max="11791" width="31" style="291" bestFit="1" customWidth="1"/>
    <col min="11792" max="11811" width="11.42578125" style="291"/>
    <col min="11812" max="11812" width="31" style="291" bestFit="1" customWidth="1"/>
    <col min="11813" max="11813" width="12.7109375" style="291" bestFit="1" customWidth="1"/>
    <col min="11814" max="12033" width="11.42578125" style="291"/>
    <col min="12034" max="12034" width="13.85546875" style="291" bestFit="1" customWidth="1"/>
    <col min="12035" max="12036" width="12.28515625" style="291" bestFit="1" customWidth="1"/>
    <col min="12037" max="12037" width="13.85546875" style="291" bestFit="1" customWidth="1"/>
    <col min="12038" max="12038" width="14.5703125" style="291" customWidth="1"/>
    <col min="12039" max="12039" width="13.85546875" style="291" bestFit="1" customWidth="1"/>
    <col min="12040" max="12040" width="12.28515625" style="291" bestFit="1" customWidth="1"/>
    <col min="12041" max="12041" width="13.85546875" style="291" bestFit="1" customWidth="1"/>
    <col min="12042" max="12046" width="11.42578125" style="291"/>
    <col min="12047" max="12047" width="31" style="291" bestFit="1" customWidth="1"/>
    <col min="12048" max="12067" width="11.42578125" style="291"/>
    <col min="12068" max="12068" width="31" style="291" bestFit="1" customWidth="1"/>
    <col min="12069" max="12069" width="12.7109375" style="291" bestFit="1" customWidth="1"/>
    <col min="12070" max="12289" width="11.42578125" style="291"/>
    <col min="12290" max="12290" width="13.85546875" style="291" bestFit="1" customWidth="1"/>
    <col min="12291" max="12292" width="12.28515625" style="291" bestFit="1" customWidth="1"/>
    <col min="12293" max="12293" width="13.85546875" style="291" bestFit="1" customWidth="1"/>
    <col min="12294" max="12294" width="14.5703125" style="291" customWidth="1"/>
    <col min="12295" max="12295" width="13.85546875" style="291" bestFit="1" customWidth="1"/>
    <col min="12296" max="12296" width="12.28515625" style="291" bestFit="1" customWidth="1"/>
    <col min="12297" max="12297" width="13.85546875" style="291" bestFit="1" customWidth="1"/>
    <col min="12298" max="12302" width="11.42578125" style="291"/>
    <col min="12303" max="12303" width="31" style="291" bestFit="1" customWidth="1"/>
    <col min="12304" max="12323" width="11.42578125" style="291"/>
    <col min="12324" max="12324" width="31" style="291" bestFit="1" customWidth="1"/>
    <col min="12325" max="12325" width="12.7109375" style="291" bestFit="1" customWidth="1"/>
    <col min="12326" max="12545" width="11.42578125" style="291"/>
    <col min="12546" max="12546" width="13.85546875" style="291" bestFit="1" customWidth="1"/>
    <col min="12547" max="12548" width="12.28515625" style="291" bestFit="1" customWidth="1"/>
    <col min="12549" max="12549" width="13.85546875" style="291" bestFit="1" customWidth="1"/>
    <col min="12550" max="12550" width="14.5703125" style="291" customWidth="1"/>
    <col min="12551" max="12551" width="13.85546875" style="291" bestFit="1" customWidth="1"/>
    <col min="12552" max="12552" width="12.28515625" style="291" bestFit="1" customWidth="1"/>
    <col min="12553" max="12553" width="13.85546875" style="291" bestFit="1" customWidth="1"/>
    <col min="12554" max="12558" width="11.42578125" style="291"/>
    <col min="12559" max="12559" width="31" style="291" bestFit="1" customWidth="1"/>
    <col min="12560" max="12579" width="11.42578125" style="291"/>
    <col min="12580" max="12580" width="31" style="291" bestFit="1" customWidth="1"/>
    <col min="12581" max="12581" width="12.7109375" style="291" bestFit="1" customWidth="1"/>
    <col min="12582" max="12801" width="11.42578125" style="291"/>
    <col min="12802" max="12802" width="13.85546875" style="291" bestFit="1" customWidth="1"/>
    <col min="12803" max="12804" width="12.28515625" style="291" bestFit="1" customWidth="1"/>
    <col min="12805" max="12805" width="13.85546875" style="291" bestFit="1" customWidth="1"/>
    <col min="12806" max="12806" width="14.5703125" style="291" customWidth="1"/>
    <col min="12807" max="12807" width="13.85546875" style="291" bestFit="1" customWidth="1"/>
    <col min="12808" max="12808" width="12.28515625" style="291" bestFit="1" customWidth="1"/>
    <col min="12809" max="12809" width="13.85546875" style="291" bestFit="1" customWidth="1"/>
    <col min="12810" max="12814" width="11.42578125" style="291"/>
    <col min="12815" max="12815" width="31" style="291" bestFit="1" customWidth="1"/>
    <col min="12816" max="12835" width="11.42578125" style="291"/>
    <col min="12836" max="12836" width="31" style="291" bestFit="1" customWidth="1"/>
    <col min="12837" max="12837" width="12.7109375" style="291" bestFit="1" customWidth="1"/>
    <col min="12838" max="13057" width="11.42578125" style="291"/>
    <col min="13058" max="13058" width="13.85546875" style="291" bestFit="1" customWidth="1"/>
    <col min="13059" max="13060" width="12.28515625" style="291" bestFit="1" customWidth="1"/>
    <col min="13061" max="13061" width="13.85546875" style="291" bestFit="1" customWidth="1"/>
    <col min="13062" max="13062" width="14.5703125" style="291" customWidth="1"/>
    <col min="13063" max="13063" width="13.85546875" style="291" bestFit="1" customWidth="1"/>
    <col min="13064" max="13064" width="12.28515625" style="291" bestFit="1" customWidth="1"/>
    <col min="13065" max="13065" width="13.85546875" style="291" bestFit="1" customWidth="1"/>
    <col min="13066" max="13070" width="11.42578125" style="291"/>
    <col min="13071" max="13071" width="31" style="291" bestFit="1" customWidth="1"/>
    <col min="13072" max="13091" width="11.42578125" style="291"/>
    <col min="13092" max="13092" width="31" style="291" bestFit="1" customWidth="1"/>
    <col min="13093" max="13093" width="12.7109375" style="291" bestFit="1" customWidth="1"/>
    <col min="13094" max="13313" width="11.42578125" style="291"/>
    <col min="13314" max="13314" width="13.85546875" style="291" bestFit="1" customWidth="1"/>
    <col min="13315" max="13316" width="12.28515625" style="291" bestFit="1" customWidth="1"/>
    <col min="13317" max="13317" width="13.85546875" style="291" bestFit="1" customWidth="1"/>
    <col min="13318" max="13318" width="14.5703125" style="291" customWidth="1"/>
    <col min="13319" max="13319" width="13.85546875" style="291" bestFit="1" customWidth="1"/>
    <col min="13320" max="13320" width="12.28515625" style="291" bestFit="1" customWidth="1"/>
    <col min="13321" max="13321" width="13.85546875" style="291" bestFit="1" customWidth="1"/>
    <col min="13322" max="13326" width="11.42578125" style="291"/>
    <col min="13327" max="13327" width="31" style="291" bestFit="1" customWidth="1"/>
    <col min="13328" max="13347" width="11.42578125" style="291"/>
    <col min="13348" max="13348" width="31" style="291" bestFit="1" customWidth="1"/>
    <col min="13349" max="13349" width="12.7109375" style="291" bestFit="1" customWidth="1"/>
    <col min="13350" max="13569" width="11.42578125" style="291"/>
    <col min="13570" max="13570" width="13.85546875" style="291" bestFit="1" customWidth="1"/>
    <col min="13571" max="13572" width="12.28515625" style="291" bestFit="1" customWidth="1"/>
    <col min="13573" max="13573" width="13.85546875" style="291" bestFit="1" customWidth="1"/>
    <col min="13574" max="13574" width="14.5703125" style="291" customWidth="1"/>
    <col min="13575" max="13575" width="13.85546875" style="291" bestFit="1" customWidth="1"/>
    <col min="13576" max="13576" width="12.28515625" style="291" bestFit="1" customWidth="1"/>
    <col min="13577" max="13577" width="13.85546875" style="291" bestFit="1" customWidth="1"/>
    <col min="13578" max="13582" width="11.42578125" style="291"/>
    <col min="13583" max="13583" width="31" style="291" bestFit="1" customWidth="1"/>
    <col min="13584" max="13603" width="11.42578125" style="291"/>
    <col min="13604" max="13604" width="31" style="291" bestFit="1" customWidth="1"/>
    <col min="13605" max="13605" width="12.7109375" style="291" bestFit="1" customWidth="1"/>
    <col min="13606" max="13825" width="11.42578125" style="291"/>
    <col min="13826" max="13826" width="13.85546875" style="291" bestFit="1" customWidth="1"/>
    <col min="13827" max="13828" width="12.28515625" style="291" bestFit="1" customWidth="1"/>
    <col min="13829" max="13829" width="13.85546875" style="291" bestFit="1" customWidth="1"/>
    <col min="13830" max="13830" width="14.5703125" style="291" customWidth="1"/>
    <col min="13831" max="13831" width="13.85546875" style="291" bestFit="1" customWidth="1"/>
    <col min="13832" max="13832" width="12.28515625" style="291" bestFit="1" customWidth="1"/>
    <col min="13833" max="13833" width="13.85546875" style="291" bestFit="1" customWidth="1"/>
    <col min="13834" max="13838" width="11.42578125" style="291"/>
    <col min="13839" max="13839" width="31" style="291" bestFit="1" customWidth="1"/>
    <col min="13840" max="13859" width="11.42578125" style="291"/>
    <col min="13860" max="13860" width="31" style="291" bestFit="1" customWidth="1"/>
    <col min="13861" max="13861" width="12.7109375" style="291" bestFit="1" customWidth="1"/>
    <col min="13862" max="14081" width="11.42578125" style="291"/>
    <col min="14082" max="14082" width="13.85546875" style="291" bestFit="1" customWidth="1"/>
    <col min="14083" max="14084" width="12.28515625" style="291" bestFit="1" customWidth="1"/>
    <col min="14085" max="14085" width="13.85546875" style="291" bestFit="1" customWidth="1"/>
    <col min="14086" max="14086" width="14.5703125" style="291" customWidth="1"/>
    <col min="14087" max="14087" width="13.85546875" style="291" bestFit="1" customWidth="1"/>
    <col min="14088" max="14088" width="12.28515625" style="291" bestFit="1" customWidth="1"/>
    <col min="14089" max="14089" width="13.85546875" style="291" bestFit="1" customWidth="1"/>
    <col min="14090" max="14094" width="11.42578125" style="291"/>
    <col min="14095" max="14095" width="31" style="291" bestFit="1" customWidth="1"/>
    <col min="14096" max="14115" width="11.42578125" style="291"/>
    <col min="14116" max="14116" width="31" style="291" bestFit="1" customWidth="1"/>
    <col min="14117" max="14117" width="12.7109375" style="291" bestFit="1" customWidth="1"/>
    <col min="14118" max="14337" width="11.42578125" style="291"/>
    <col min="14338" max="14338" width="13.85546875" style="291" bestFit="1" customWidth="1"/>
    <col min="14339" max="14340" width="12.28515625" style="291" bestFit="1" customWidth="1"/>
    <col min="14341" max="14341" width="13.85546875" style="291" bestFit="1" customWidth="1"/>
    <col min="14342" max="14342" width="14.5703125" style="291" customWidth="1"/>
    <col min="14343" max="14343" width="13.85546875" style="291" bestFit="1" customWidth="1"/>
    <col min="14344" max="14344" width="12.28515625" style="291" bestFit="1" customWidth="1"/>
    <col min="14345" max="14345" width="13.85546875" style="291" bestFit="1" customWidth="1"/>
    <col min="14346" max="14350" width="11.42578125" style="291"/>
    <col min="14351" max="14351" width="31" style="291" bestFit="1" customWidth="1"/>
    <col min="14352" max="14371" width="11.42578125" style="291"/>
    <col min="14372" max="14372" width="31" style="291" bestFit="1" customWidth="1"/>
    <col min="14373" max="14373" width="12.7109375" style="291" bestFit="1" customWidth="1"/>
    <col min="14374" max="14593" width="11.42578125" style="291"/>
    <col min="14594" max="14594" width="13.85546875" style="291" bestFit="1" customWidth="1"/>
    <col min="14595" max="14596" width="12.28515625" style="291" bestFit="1" customWidth="1"/>
    <col min="14597" max="14597" width="13.85546875" style="291" bestFit="1" customWidth="1"/>
    <col min="14598" max="14598" width="14.5703125" style="291" customWidth="1"/>
    <col min="14599" max="14599" width="13.85546875" style="291" bestFit="1" customWidth="1"/>
    <col min="14600" max="14600" width="12.28515625" style="291" bestFit="1" customWidth="1"/>
    <col min="14601" max="14601" width="13.85546875" style="291" bestFit="1" customWidth="1"/>
    <col min="14602" max="14606" width="11.42578125" style="291"/>
    <col min="14607" max="14607" width="31" style="291" bestFit="1" customWidth="1"/>
    <col min="14608" max="14627" width="11.42578125" style="291"/>
    <col min="14628" max="14628" width="31" style="291" bestFit="1" customWidth="1"/>
    <col min="14629" max="14629" width="12.7109375" style="291" bestFit="1" customWidth="1"/>
    <col min="14630" max="14849" width="11.42578125" style="291"/>
    <col min="14850" max="14850" width="13.85546875" style="291" bestFit="1" customWidth="1"/>
    <col min="14851" max="14852" width="12.28515625" style="291" bestFit="1" customWidth="1"/>
    <col min="14853" max="14853" width="13.85546875" style="291" bestFit="1" customWidth="1"/>
    <col min="14854" max="14854" width="14.5703125" style="291" customWidth="1"/>
    <col min="14855" max="14855" width="13.85546875" style="291" bestFit="1" customWidth="1"/>
    <col min="14856" max="14856" width="12.28515625" style="291" bestFit="1" customWidth="1"/>
    <col min="14857" max="14857" width="13.85546875" style="291" bestFit="1" customWidth="1"/>
    <col min="14858" max="14862" width="11.42578125" style="291"/>
    <col min="14863" max="14863" width="31" style="291" bestFit="1" customWidth="1"/>
    <col min="14864" max="14883" width="11.42578125" style="291"/>
    <col min="14884" max="14884" width="31" style="291" bestFit="1" customWidth="1"/>
    <col min="14885" max="14885" width="12.7109375" style="291" bestFit="1" customWidth="1"/>
    <col min="14886" max="15105" width="11.42578125" style="291"/>
    <col min="15106" max="15106" width="13.85546875" style="291" bestFit="1" customWidth="1"/>
    <col min="15107" max="15108" width="12.28515625" style="291" bestFit="1" customWidth="1"/>
    <col min="15109" max="15109" width="13.85546875" style="291" bestFit="1" customWidth="1"/>
    <col min="15110" max="15110" width="14.5703125" style="291" customWidth="1"/>
    <col min="15111" max="15111" width="13.85546875" style="291" bestFit="1" customWidth="1"/>
    <col min="15112" max="15112" width="12.28515625" style="291" bestFit="1" customWidth="1"/>
    <col min="15113" max="15113" width="13.85546875" style="291" bestFit="1" customWidth="1"/>
    <col min="15114" max="15118" width="11.42578125" style="291"/>
    <col min="15119" max="15119" width="31" style="291" bestFit="1" customWidth="1"/>
    <col min="15120" max="15139" width="11.42578125" style="291"/>
    <col min="15140" max="15140" width="31" style="291" bestFit="1" customWidth="1"/>
    <col min="15141" max="15141" width="12.7109375" style="291" bestFit="1" customWidth="1"/>
    <col min="15142" max="15361" width="11.42578125" style="291"/>
    <col min="15362" max="15362" width="13.85546875" style="291" bestFit="1" customWidth="1"/>
    <col min="15363" max="15364" width="12.28515625" style="291" bestFit="1" customWidth="1"/>
    <col min="15365" max="15365" width="13.85546875" style="291" bestFit="1" customWidth="1"/>
    <col min="15366" max="15366" width="14.5703125" style="291" customWidth="1"/>
    <col min="15367" max="15367" width="13.85546875" style="291" bestFit="1" customWidth="1"/>
    <col min="15368" max="15368" width="12.28515625" style="291" bestFit="1" customWidth="1"/>
    <col min="15369" max="15369" width="13.85546875" style="291" bestFit="1" customWidth="1"/>
    <col min="15370" max="15374" width="11.42578125" style="291"/>
    <col min="15375" max="15375" width="31" style="291" bestFit="1" customWidth="1"/>
    <col min="15376" max="15395" width="11.42578125" style="291"/>
    <col min="15396" max="15396" width="31" style="291" bestFit="1" customWidth="1"/>
    <col min="15397" max="15397" width="12.7109375" style="291" bestFit="1" customWidth="1"/>
    <col min="15398" max="15617" width="11.42578125" style="291"/>
    <col min="15618" max="15618" width="13.85546875" style="291" bestFit="1" customWidth="1"/>
    <col min="15619" max="15620" width="12.28515625" style="291" bestFit="1" customWidth="1"/>
    <col min="15621" max="15621" width="13.85546875" style="291" bestFit="1" customWidth="1"/>
    <col min="15622" max="15622" width="14.5703125" style="291" customWidth="1"/>
    <col min="15623" max="15623" width="13.85546875" style="291" bestFit="1" customWidth="1"/>
    <col min="15624" max="15624" width="12.28515625" style="291" bestFit="1" customWidth="1"/>
    <col min="15625" max="15625" width="13.85546875" style="291" bestFit="1" customWidth="1"/>
    <col min="15626" max="15630" width="11.42578125" style="291"/>
    <col min="15631" max="15631" width="31" style="291" bestFit="1" customWidth="1"/>
    <col min="15632" max="15651" width="11.42578125" style="291"/>
    <col min="15652" max="15652" width="31" style="291" bestFit="1" customWidth="1"/>
    <col min="15653" max="15653" width="12.7109375" style="291" bestFit="1" customWidth="1"/>
    <col min="15654" max="15873" width="11.42578125" style="291"/>
    <col min="15874" max="15874" width="13.85546875" style="291" bestFit="1" customWidth="1"/>
    <col min="15875" max="15876" width="12.28515625" style="291" bestFit="1" customWidth="1"/>
    <col min="15877" max="15877" width="13.85546875" style="291" bestFit="1" customWidth="1"/>
    <col min="15878" max="15878" width="14.5703125" style="291" customWidth="1"/>
    <col min="15879" max="15879" width="13.85546875" style="291" bestFit="1" customWidth="1"/>
    <col min="15880" max="15880" width="12.28515625" style="291" bestFit="1" customWidth="1"/>
    <col min="15881" max="15881" width="13.85546875" style="291" bestFit="1" customWidth="1"/>
    <col min="15882" max="15886" width="11.42578125" style="291"/>
    <col min="15887" max="15887" width="31" style="291" bestFit="1" customWidth="1"/>
    <col min="15888" max="15907" width="11.42578125" style="291"/>
    <col min="15908" max="15908" width="31" style="291" bestFit="1" customWidth="1"/>
    <col min="15909" max="15909" width="12.7109375" style="291" bestFit="1" customWidth="1"/>
    <col min="15910" max="16129" width="11.42578125" style="291"/>
    <col min="16130" max="16130" width="13.85546875" style="291" bestFit="1" customWidth="1"/>
    <col min="16131" max="16132" width="12.28515625" style="291" bestFit="1" customWidth="1"/>
    <col min="16133" max="16133" width="13.85546875" style="291" bestFit="1" customWidth="1"/>
    <col min="16134" max="16134" width="14.5703125" style="291" customWidth="1"/>
    <col min="16135" max="16135" width="13.85546875" style="291" bestFit="1" customWidth="1"/>
    <col min="16136" max="16136" width="12.28515625" style="291" bestFit="1" customWidth="1"/>
    <col min="16137" max="16137" width="13.85546875" style="291" bestFit="1" customWidth="1"/>
    <col min="16138" max="16142" width="11.42578125" style="291"/>
    <col min="16143" max="16143" width="31" style="291" bestFit="1" customWidth="1"/>
    <col min="16144" max="16163" width="11.42578125" style="291"/>
    <col min="16164" max="16164" width="31" style="291" bestFit="1" customWidth="1"/>
    <col min="16165" max="16165" width="12.7109375" style="291" bestFit="1" customWidth="1"/>
    <col min="16166" max="16384" width="11.42578125" style="291"/>
  </cols>
  <sheetData>
    <row r="4" spans="1:32">
      <c r="A4" s="540" t="s">
        <v>397</v>
      </c>
      <c r="B4" s="540"/>
      <c r="C4" s="540"/>
      <c r="D4" s="540"/>
      <c r="E4" s="540"/>
      <c r="F4" s="540"/>
      <c r="G4" s="540"/>
      <c r="H4" s="540"/>
      <c r="I4" s="540"/>
    </row>
    <row r="5" spans="1:32">
      <c r="A5" s="540" t="s">
        <v>398</v>
      </c>
      <c r="B5" s="540"/>
      <c r="C5" s="540"/>
      <c r="D5" s="540"/>
      <c r="E5" s="540"/>
      <c r="F5" s="540"/>
      <c r="G5" s="540"/>
      <c r="H5" s="540"/>
      <c r="I5" s="540"/>
    </row>
    <row r="6" spans="1:32">
      <c r="A6" s="340"/>
      <c r="I6" s="340"/>
    </row>
    <row r="7" spans="1:32" ht="31.5">
      <c r="A7" s="342" t="s">
        <v>409</v>
      </c>
      <c r="B7" s="342" t="s">
        <v>410</v>
      </c>
      <c r="C7" s="342" t="s">
        <v>406</v>
      </c>
      <c r="D7" s="342" t="s">
        <v>238</v>
      </c>
      <c r="E7" s="342" t="s">
        <v>237</v>
      </c>
      <c r="F7" s="342" t="s">
        <v>407</v>
      </c>
      <c r="G7" s="342" t="s">
        <v>43</v>
      </c>
      <c r="H7" s="342" t="s">
        <v>408</v>
      </c>
      <c r="I7" s="342" t="s">
        <v>273</v>
      </c>
      <c r="O7" s="291">
        <v>2017</v>
      </c>
      <c r="Y7" s="291">
        <v>2016</v>
      </c>
    </row>
    <row r="8" spans="1:32">
      <c r="A8" s="343" t="s">
        <v>401</v>
      </c>
      <c r="B8" s="344">
        <v>141038943.88</v>
      </c>
      <c r="C8" s="471">
        <v>176688011.64000002</v>
      </c>
      <c r="D8" s="471">
        <v>167839351.16000003</v>
      </c>
      <c r="E8" s="471">
        <v>440246645.03999996</v>
      </c>
      <c r="F8" s="471">
        <v>321482441.06999999</v>
      </c>
      <c r="G8" s="471">
        <v>328783685.63</v>
      </c>
      <c r="H8" s="471">
        <v>131980227.87</v>
      </c>
      <c r="I8" s="345">
        <f t="shared" ref="I8:I13" si="0">SUM(B8:H8)</f>
        <v>1708059306.29</v>
      </c>
      <c r="O8" s="426" t="s">
        <v>399</v>
      </c>
      <c r="P8" s="499" t="s">
        <v>425</v>
      </c>
      <c r="Q8" s="500"/>
      <c r="R8" s="500"/>
      <c r="S8" s="500"/>
      <c r="T8" s="500"/>
      <c r="U8" s="500"/>
      <c r="V8" s="501"/>
      <c r="Y8" s="426" t="s">
        <v>399</v>
      </c>
      <c r="Z8" s="499" t="s">
        <v>425</v>
      </c>
      <c r="AA8" s="500"/>
      <c r="AB8" s="500"/>
      <c r="AC8" s="500"/>
      <c r="AD8" s="500"/>
      <c r="AE8" s="500"/>
      <c r="AF8" s="501"/>
    </row>
    <row r="9" spans="1:32">
      <c r="A9" s="343" t="s">
        <v>402</v>
      </c>
      <c r="B9" s="344">
        <v>319825374.37</v>
      </c>
      <c r="C9" s="471">
        <v>499659326.55999988</v>
      </c>
      <c r="D9" s="471">
        <v>393600073.86000001</v>
      </c>
      <c r="E9" s="471">
        <v>531388348.85000008</v>
      </c>
      <c r="F9" s="471">
        <v>376380329.34000003</v>
      </c>
      <c r="G9" s="471">
        <v>504747514.44</v>
      </c>
      <c r="H9" s="471">
        <v>196060821.38999999</v>
      </c>
      <c r="I9" s="345">
        <f t="shared" si="0"/>
        <v>2821661788.8099999</v>
      </c>
      <c r="O9" s="499" t="s">
        <v>400</v>
      </c>
      <c r="P9" s="502" t="s">
        <v>430</v>
      </c>
      <c r="Q9" s="503" t="s">
        <v>431</v>
      </c>
      <c r="R9" s="503" t="s">
        <v>432</v>
      </c>
      <c r="S9" s="503" t="s">
        <v>433</v>
      </c>
      <c r="T9" s="503" t="s">
        <v>672</v>
      </c>
      <c r="U9" s="503" t="s">
        <v>737</v>
      </c>
      <c r="V9" s="504" t="s">
        <v>404</v>
      </c>
      <c r="Y9" s="499" t="s">
        <v>400</v>
      </c>
      <c r="Z9" s="502" t="s">
        <v>426</v>
      </c>
      <c r="AA9" s="503" t="s">
        <v>427</v>
      </c>
      <c r="AB9" s="503" t="s">
        <v>428</v>
      </c>
      <c r="AC9" s="503" t="s">
        <v>429</v>
      </c>
      <c r="AD9" s="503" t="s">
        <v>675</v>
      </c>
      <c r="AE9" s="503" t="s">
        <v>738</v>
      </c>
      <c r="AF9" s="504" t="s">
        <v>404</v>
      </c>
    </row>
    <row r="10" spans="1:32">
      <c r="A10" s="346">
        <v>2010</v>
      </c>
      <c r="B10" s="344">
        <v>416011992.67999995</v>
      </c>
      <c r="C10" s="471">
        <v>518078947.40000004</v>
      </c>
      <c r="D10" s="471">
        <v>615815226.54999983</v>
      </c>
      <c r="E10" s="471">
        <v>737890193.0999999</v>
      </c>
      <c r="F10" s="471">
        <v>827591968.73000002</v>
      </c>
      <c r="G10" s="471">
        <v>443780328.36000001</v>
      </c>
      <c r="H10" s="471">
        <v>510276007.17000002</v>
      </c>
      <c r="I10" s="345">
        <f t="shared" si="0"/>
        <v>4069444663.9899998</v>
      </c>
      <c r="O10" s="502" t="s">
        <v>405</v>
      </c>
      <c r="P10" s="502">
        <v>70741719.739999995</v>
      </c>
      <c r="Q10" s="503">
        <v>15257222.969999999</v>
      </c>
      <c r="R10" s="503">
        <v>11318153.51</v>
      </c>
      <c r="S10" s="503">
        <v>14240287.27</v>
      </c>
      <c r="T10" s="503">
        <v>12529679.779999999</v>
      </c>
      <c r="U10" s="503">
        <v>10447913.629999999</v>
      </c>
      <c r="V10" s="504">
        <v>134534976.90000001</v>
      </c>
      <c r="Y10" s="502" t="s">
        <v>405</v>
      </c>
      <c r="Z10" s="502">
        <v>10611430.85</v>
      </c>
      <c r="AA10" s="503">
        <v>30901880.179999996</v>
      </c>
      <c r="AB10" s="503">
        <v>17854946.670000002</v>
      </c>
      <c r="AC10" s="503">
        <v>25731703.039999995</v>
      </c>
      <c r="AD10" s="503">
        <v>19374105.939999998</v>
      </c>
      <c r="AE10" s="503">
        <v>16051922.610000001</v>
      </c>
      <c r="AF10" s="504">
        <v>120525989.28999999</v>
      </c>
    </row>
    <row r="11" spans="1:32">
      <c r="A11" s="346">
        <v>2011</v>
      </c>
      <c r="B11" s="345">
        <v>1124827734.03</v>
      </c>
      <c r="C11" s="345">
        <v>776151268.40999985</v>
      </c>
      <c r="D11" s="345">
        <v>869366743.73000002</v>
      </c>
      <c r="E11" s="345">
        <v>869507215.92999995</v>
      </c>
      <c r="F11" s="345">
        <v>1406825781.3400002</v>
      </c>
      <c r="G11" s="345">
        <v>1412256087.9500003</v>
      </c>
      <c r="H11" s="345">
        <v>788187748.41999996</v>
      </c>
      <c r="I11" s="345">
        <f t="shared" si="0"/>
        <v>7247122579.8100014</v>
      </c>
      <c r="O11" s="505" t="s">
        <v>406</v>
      </c>
      <c r="P11" s="505">
        <v>32648010.330000002</v>
      </c>
      <c r="Q11" s="506">
        <v>22582111.109999999</v>
      </c>
      <c r="R11" s="506">
        <v>19303009.699999999</v>
      </c>
      <c r="S11" s="506">
        <v>24674026.149999999</v>
      </c>
      <c r="T11" s="506">
        <v>32042747.309999999</v>
      </c>
      <c r="U11" s="506">
        <v>60810240.590000004</v>
      </c>
      <c r="V11" s="507">
        <v>192060145.19</v>
      </c>
      <c r="Y11" s="505" t="s">
        <v>406</v>
      </c>
      <c r="Z11" s="505">
        <v>31104851.290000007</v>
      </c>
      <c r="AA11" s="506">
        <v>25562893.039999999</v>
      </c>
      <c r="AB11" s="506">
        <v>26368802.140000001</v>
      </c>
      <c r="AC11" s="506">
        <v>35061037.210000001</v>
      </c>
      <c r="AD11" s="506">
        <v>29215951.280000009</v>
      </c>
      <c r="AE11" s="506">
        <v>25851345.789999995</v>
      </c>
      <c r="AF11" s="507">
        <v>173164880.75</v>
      </c>
    </row>
    <row r="12" spans="1:32">
      <c r="A12" s="346">
        <v>2012</v>
      </c>
      <c r="B12" s="345">
        <v>1140068754.6700001</v>
      </c>
      <c r="C12" s="345">
        <v>525257849.71000016</v>
      </c>
      <c r="D12" s="345">
        <v>905401645.29999995</v>
      </c>
      <c r="E12" s="345">
        <v>1005372534.2299999</v>
      </c>
      <c r="F12" s="345">
        <v>1797233970.02</v>
      </c>
      <c r="G12" s="345">
        <v>2491504592.8900003</v>
      </c>
      <c r="H12" s="345">
        <v>638740607.01000011</v>
      </c>
      <c r="I12" s="345">
        <f t="shared" si="0"/>
        <v>8503579953.8300009</v>
      </c>
      <c r="O12" s="505" t="s">
        <v>238</v>
      </c>
      <c r="P12" s="505">
        <v>25347136.479999997</v>
      </c>
      <c r="Q12" s="506">
        <v>25691254.850000001</v>
      </c>
      <c r="R12" s="506">
        <v>31146362.450000003</v>
      </c>
      <c r="S12" s="506">
        <v>32426224.800000004</v>
      </c>
      <c r="T12" s="506">
        <v>40187398.530000001</v>
      </c>
      <c r="U12" s="506">
        <v>42972245.240000002</v>
      </c>
      <c r="V12" s="507">
        <v>197770622.35000002</v>
      </c>
      <c r="Y12" s="505" t="s">
        <v>238</v>
      </c>
      <c r="Z12" s="505">
        <v>19444566.740000002</v>
      </c>
      <c r="AA12" s="506">
        <v>22275541.900000002</v>
      </c>
      <c r="AB12" s="506">
        <v>27770798.34</v>
      </c>
      <c r="AC12" s="506">
        <v>30922822.769999985</v>
      </c>
      <c r="AD12" s="506">
        <v>25583844.539999999</v>
      </c>
      <c r="AE12" s="506">
        <v>28853624.460000001</v>
      </c>
      <c r="AF12" s="507">
        <v>154851198.75</v>
      </c>
    </row>
    <row r="13" spans="1:32">
      <c r="A13" s="346">
        <v>2013</v>
      </c>
      <c r="B13" s="345">
        <v>1414373689.8399999</v>
      </c>
      <c r="C13" s="345">
        <v>789358143.5</v>
      </c>
      <c r="D13" s="345">
        <v>776418374.67000008</v>
      </c>
      <c r="E13" s="345">
        <v>1076799641.1099999</v>
      </c>
      <c r="F13" s="345">
        <v>1807744001.01</v>
      </c>
      <c r="G13" s="345">
        <v>3671179591.8200011</v>
      </c>
      <c r="H13" s="345">
        <v>404548164.94</v>
      </c>
      <c r="I13" s="345">
        <f t="shared" si="0"/>
        <v>9940421606.8900013</v>
      </c>
      <c r="O13" s="505" t="s">
        <v>237</v>
      </c>
      <c r="P13" s="505">
        <v>64364189.359999999</v>
      </c>
      <c r="Q13" s="506">
        <v>74328611.980000019</v>
      </c>
      <c r="R13" s="506">
        <v>85225158.100000009</v>
      </c>
      <c r="S13" s="506">
        <v>75502864.050000012</v>
      </c>
      <c r="T13" s="506">
        <v>95151767.780000001</v>
      </c>
      <c r="U13" s="506">
        <v>78123857.479999989</v>
      </c>
      <c r="V13" s="507">
        <v>472696448.75000012</v>
      </c>
      <c r="Y13" s="505" t="s">
        <v>237</v>
      </c>
      <c r="Z13" s="505">
        <v>54522953.650000013</v>
      </c>
      <c r="AA13" s="506">
        <v>47617303.040000014</v>
      </c>
      <c r="AB13" s="506">
        <v>97244638.890000045</v>
      </c>
      <c r="AC13" s="506">
        <v>63649091.629999988</v>
      </c>
      <c r="AD13" s="506">
        <v>65775643.829999998</v>
      </c>
      <c r="AE13" s="506">
        <v>79515716.609999999</v>
      </c>
      <c r="AF13" s="507">
        <v>408325347.6500001</v>
      </c>
    </row>
    <row r="14" spans="1:32">
      <c r="A14" s="346">
        <v>2014</v>
      </c>
      <c r="B14" s="345">
        <v>889223861.02999997</v>
      </c>
      <c r="C14" s="345">
        <v>557214266.26999998</v>
      </c>
      <c r="D14" s="345">
        <v>616284597.49000001</v>
      </c>
      <c r="E14" s="345">
        <v>910292888.02999997</v>
      </c>
      <c r="F14" s="345">
        <v>1461861124.1099999</v>
      </c>
      <c r="G14" s="345">
        <v>4014970529.75</v>
      </c>
      <c r="H14" s="345">
        <v>417363602.83999997</v>
      </c>
      <c r="I14" s="345">
        <f>SUM(B14:H14)</f>
        <v>8867210869.5199986</v>
      </c>
      <c r="O14" s="505" t="s">
        <v>407</v>
      </c>
      <c r="P14" s="505">
        <v>53143602.050000012</v>
      </c>
      <c r="Q14" s="506">
        <v>62335400.959999993</v>
      </c>
      <c r="R14" s="506">
        <v>70560580.519999981</v>
      </c>
      <c r="S14" s="506">
        <v>88284602.219999999</v>
      </c>
      <c r="T14" s="506">
        <v>98829817.36999999</v>
      </c>
      <c r="U14" s="506">
        <v>116701087.05000001</v>
      </c>
      <c r="V14" s="507">
        <v>489855090.17000002</v>
      </c>
      <c r="Y14" s="505" t="s">
        <v>407</v>
      </c>
      <c r="Z14" s="505">
        <v>49787020.190000005</v>
      </c>
      <c r="AA14" s="506">
        <v>77914265.829999998</v>
      </c>
      <c r="AB14" s="506">
        <v>64769197.910000011</v>
      </c>
      <c r="AC14" s="506">
        <v>81205873.969999999</v>
      </c>
      <c r="AD14" s="506">
        <v>71842584.61999999</v>
      </c>
      <c r="AE14" s="506">
        <v>63851443.539999992</v>
      </c>
      <c r="AF14" s="507">
        <v>409370386.05999994</v>
      </c>
    </row>
    <row r="15" spans="1:32">
      <c r="A15" s="346" t="s">
        <v>411</v>
      </c>
      <c r="B15" s="345">
        <v>446144457.93999994</v>
      </c>
      <c r="C15" s="345">
        <v>654180731.78000009</v>
      </c>
      <c r="D15" s="345">
        <v>526104407.48000014</v>
      </c>
      <c r="E15" s="345">
        <v>794705358.6099999</v>
      </c>
      <c r="F15" s="345">
        <v>1226746895.8500001</v>
      </c>
      <c r="G15" s="345">
        <v>3593604912.4199996</v>
      </c>
      <c r="H15" s="345">
        <v>375326644.17000002</v>
      </c>
      <c r="I15" s="345">
        <v>7616813408.25</v>
      </c>
      <c r="O15" s="505" t="s">
        <v>43</v>
      </c>
      <c r="P15" s="505">
        <v>29576702.420000002</v>
      </c>
      <c r="Q15" s="506">
        <v>39069987.57</v>
      </c>
      <c r="R15" s="506">
        <v>43882092.019999996</v>
      </c>
      <c r="S15" s="506">
        <v>38236787.380000003</v>
      </c>
      <c r="T15" s="506">
        <v>48320109.390000001</v>
      </c>
      <c r="U15" s="506">
        <v>43232356.75</v>
      </c>
      <c r="V15" s="507">
        <v>242318035.53000003</v>
      </c>
      <c r="Y15" s="505" t="s">
        <v>43</v>
      </c>
      <c r="Z15" s="505">
        <v>147490850.06999996</v>
      </c>
      <c r="AA15" s="506">
        <v>85453364.859999985</v>
      </c>
      <c r="AB15" s="506">
        <v>101403329.91</v>
      </c>
      <c r="AC15" s="506">
        <v>44838514.880000003</v>
      </c>
      <c r="AD15" s="506">
        <v>76558471.460000008</v>
      </c>
      <c r="AE15" s="506">
        <v>117778914.22999997</v>
      </c>
      <c r="AF15" s="507">
        <v>573523445.40999997</v>
      </c>
    </row>
    <row r="16" spans="1:32">
      <c r="A16" s="346" t="s">
        <v>412</v>
      </c>
      <c r="B16" s="345">
        <v>234040659.21000001</v>
      </c>
      <c r="C16" s="345">
        <v>386357049.55999994</v>
      </c>
      <c r="D16" s="345">
        <v>373166168.55999994</v>
      </c>
      <c r="E16" s="345">
        <v>933341783.53999996</v>
      </c>
      <c r="F16" s="345">
        <v>1074886960.4899998</v>
      </c>
      <c r="G16" s="345">
        <v>900298552.92999983</v>
      </c>
      <c r="H16" s="345">
        <v>349298041.14999998</v>
      </c>
      <c r="I16" s="345">
        <v>4251389215.4399996</v>
      </c>
      <c r="O16" s="505" t="s">
        <v>408</v>
      </c>
      <c r="P16" s="505">
        <v>19583929.740000002</v>
      </c>
      <c r="Q16" s="506">
        <v>29650427.900000002</v>
      </c>
      <c r="R16" s="506">
        <v>42602994.520000003</v>
      </c>
      <c r="S16" s="506">
        <v>38806073.439999998</v>
      </c>
      <c r="T16" s="506">
        <v>54273424.530000009</v>
      </c>
      <c r="U16" s="506">
        <v>44642386.680000007</v>
      </c>
      <c r="V16" s="507">
        <v>229559236.81</v>
      </c>
      <c r="Y16" s="505" t="s">
        <v>408</v>
      </c>
      <c r="Z16" s="505">
        <v>18450765.099999998</v>
      </c>
      <c r="AA16" s="506">
        <v>37785696.589999996</v>
      </c>
      <c r="AB16" s="506">
        <v>26552343.760000005</v>
      </c>
      <c r="AC16" s="506">
        <v>29382534.609999999</v>
      </c>
      <c r="AD16" s="506">
        <v>31056515.27</v>
      </c>
      <c r="AE16" s="506">
        <v>30492281.780000001</v>
      </c>
      <c r="AF16" s="507">
        <v>173720137.11000001</v>
      </c>
    </row>
    <row r="17" spans="1:39">
      <c r="B17" s="472"/>
      <c r="C17" s="472"/>
      <c r="D17" s="472"/>
      <c r="E17" s="472"/>
      <c r="F17" s="472"/>
      <c r="G17" s="472"/>
      <c r="H17" s="472"/>
      <c r="I17" s="472"/>
      <c r="O17" s="508" t="s">
        <v>404</v>
      </c>
      <c r="P17" s="508">
        <v>295405290.11999983</v>
      </c>
      <c r="Q17" s="509">
        <v>268915017.34000009</v>
      </c>
      <c r="R17" s="509">
        <v>304038350.82000005</v>
      </c>
      <c r="S17" s="509">
        <v>312170865.31000006</v>
      </c>
      <c r="T17" s="509">
        <v>381334944.69000006</v>
      </c>
      <c r="U17" s="509">
        <v>396930087.41999996</v>
      </c>
      <c r="V17" s="510">
        <v>1958794555.7000003</v>
      </c>
      <c r="Y17" s="508" t="s">
        <v>404</v>
      </c>
      <c r="Z17" s="508">
        <v>331412437.89000022</v>
      </c>
      <c r="AA17" s="509">
        <v>327510945.44000006</v>
      </c>
      <c r="AB17" s="509">
        <v>361964057.61999989</v>
      </c>
      <c r="AC17" s="509">
        <v>310791578.11000007</v>
      </c>
      <c r="AD17" s="509">
        <v>319407116.94</v>
      </c>
      <c r="AE17" s="509">
        <v>362395249.01999998</v>
      </c>
      <c r="AF17" s="510">
        <v>2013481385.0200002</v>
      </c>
    </row>
    <row r="18" spans="1:39">
      <c r="A18" s="535"/>
      <c r="B18" s="535"/>
      <c r="C18" s="535"/>
      <c r="D18" s="535"/>
      <c r="E18" s="535"/>
      <c r="F18" s="535"/>
      <c r="G18" s="535"/>
      <c r="H18" s="535"/>
      <c r="I18" s="535"/>
    </row>
    <row r="19" spans="1:39">
      <c r="A19" s="536" t="s">
        <v>413</v>
      </c>
      <c r="B19" s="537"/>
      <c r="C19" s="537"/>
      <c r="D19" s="537"/>
      <c r="E19" s="537"/>
      <c r="F19" s="537"/>
      <c r="G19" s="537"/>
      <c r="H19" s="537"/>
      <c r="I19" s="538"/>
    </row>
    <row r="20" spans="1:39">
      <c r="A20" s="347" t="s">
        <v>414</v>
      </c>
      <c r="B20" s="344">
        <v>70741719.739999995</v>
      </c>
      <c r="C20" s="344">
        <v>32648010.330000002</v>
      </c>
      <c r="D20" s="344">
        <v>25347136.479999997</v>
      </c>
      <c r="E20" s="344">
        <v>64364189.359999999</v>
      </c>
      <c r="F20" s="344">
        <v>53143602.050000012</v>
      </c>
      <c r="G20" s="344">
        <v>29576702.420000002</v>
      </c>
      <c r="H20" s="344">
        <v>19583929.740000002</v>
      </c>
      <c r="I20" s="345">
        <f t="shared" ref="I20:I25" si="1">SUM(B20:H20)</f>
        <v>295405290.12</v>
      </c>
      <c r="O20" s="426" t="s">
        <v>399</v>
      </c>
      <c r="P20" s="499" t="s">
        <v>425</v>
      </c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1"/>
      <c r="AJ20" s="539" t="s">
        <v>739</v>
      </c>
      <c r="AK20" s="539"/>
      <c r="AL20" s="539"/>
      <c r="AM20" s="539"/>
    </row>
    <row r="21" spans="1:39">
      <c r="A21" s="347" t="s">
        <v>415</v>
      </c>
      <c r="B21" s="344">
        <v>15257222.969999999</v>
      </c>
      <c r="C21" s="344">
        <v>22582111.109999999</v>
      </c>
      <c r="D21" s="344">
        <v>25691254.850000001</v>
      </c>
      <c r="E21" s="344">
        <v>74328611.980000019</v>
      </c>
      <c r="F21" s="344">
        <v>62335400.959999993</v>
      </c>
      <c r="G21" s="344">
        <v>39069987.57</v>
      </c>
      <c r="H21" s="344">
        <v>29650427.900000002</v>
      </c>
      <c r="I21" s="345">
        <f t="shared" si="1"/>
        <v>268915017.33999997</v>
      </c>
      <c r="O21" s="499" t="s">
        <v>400</v>
      </c>
      <c r="P21" s="502" t="s">
        <v>740</v>
      </c>
      <c r="Q21" s="503" t="s">
        <v>741</v>
      </c>
      <c r="R21" s="503" t="s">
        <v>742</v>
      </c>
      <c r="S21" s="503" t="s">
        <v>743</v>
      </c>
      <c r="T21" s="503" t="s">
        <v>676</v>
      </c>
      <c r="U21" s="503" t="s">
        <v>744</v>
      </c>
      <c r="V21" s="503" t="s">
        <v>426</v>
      </c>
      <c r="W21" s="503" t="s">
        <v>427</v>
      </c>
      <c r="X21" s="503" t="s">
        <v>428</v>
      </c>
      <c r="Y21" s="503" t="s">
        <v>429</v>
      </c>
      <c r="Z21" s="503" t="s">
        <v>675</v>
      </c>
      <c r="AA21" s="503" t="s">
        <v>738</v>
      </c>
      <c r="AB21" s="503" t="s">
        <v>430</v>
      </c>
      <c r="AC21" s="503" t="s">
        <v>431</v>
      </c>
      <c r="AD21" s="503" t="s">
        <v>432</v>
      </c>
      <c r="AE21" s="503" t="s">
        <v>433</v>
      </c>
      <c r="AF21" s="503" t="s">
        <v>672</v>
      </c>
      <c r="AG21" s="503" t="s">
        <v>737</v>
      </c>
      <c r="AH21" s="504" t="s">
        <v>404</v>
      </c>
      <c r="AJ21" s="511"/>
      <c r="AK21" s="376">
        <v>2015</v>
      </c>
      <c r="AL21" s="376">
        <v>2016</v>
      </c>
      <c r="AM21" s="376">
        <v>2017</v>
      </c>
    </row>
    <row r="22" spans="1:39">
      <c r="A22" s="347" t="s">
        <v>416</v>
      </c>
      <c r="B22" s="344">
        <v>11318153.51</v>
      </c>
      <c r="C22" s="344">
        <v>19303009.699999999</v>
      </c>
      <c r="D22" s="344">
        <v>31146362.450000003</v>
      </c>
      <c r="E22" s="344">
        <v>85225158.100000009</v>
      </c>
      <c r="F22" s="344">
        <v>70560580.519999981</v>
      </c>
      <c r="G22" s="344">
        <v>43882092.019999996</v>
      </c>
      <c r="H22" s="344">
        <v>42602994.520000003</v>
      </c>
      <c r="I22" s="345">
        <f t="shared" si="1"/>
        <v>304038350.81999999</v>
      </c>
      <c r="O22" s="502" t="s">
        <v>405</v>
      </c>
      <c r="P22" s="502">
        <v>30148696.079999998</v>
      </c>
      <c r="Q22" s="503">
        <v>48887459.560000002</v>
      </c>
      <c r="R22" s="503">
        <v>35410387.830000006</v>
      </c>
      <c r="S22" s="503">
        <v>38692616.730000004</v>
      </c>
      <c r="T22" s="503">
        <v>22283904.829999998</v>
      </c>
      <c r="U22" s="503">
        <v>31572278.149999999</v>
      </c>
      <c r="V22" s="503">
        <v>10611430.85</v>
      </c>
      <c r="W22" s="503">
        <v>30901880.179999996</v>
      </c>
      <c r="X22" s="503">
        <v>17854946.670000002</v>
      </c>
      <c r="Y22" s="503">
        <v>25731703.039999995</v>
      </c>
      <c r="Z22" s="503">
        <v>19374105.939999998</v>
      </c>
      <c r="AA22" s="503">
        <v>16051922.610000001</v>
      </c>
      <c r="AB22" s="503">
        <v>70741719.739999995</v>
      </c>
      <c r="AC22" s="503">
        <v>15257222.969999999</v>
      </c>
      <c r="AD22" s="503">
        <v>11318153.51</v>
      </c>
      <c r="AE22" s="503">
        <v>14240287.27</v>
      </c>
      <c r="AF22" s="503">
        <v>12529679.779999999</v>
      </c>
      <c r="AG22" s="503">
        <v>10447913.629999999</v>
      </c>
      <c r="AH22" s="504">
        <v>462056309.37</v>
      </c>
      <c r="AJ22" s="512" t="s">
        <v>405</v>
      </c>
      <c r="AK22" s="475">
        <f t="shared" ref="AK22:AK28" si="2">SUM(P22:U22)</f>
        <v>206995343.17999998</v>
      </c>
      <c r="AL22" s="475">
        <f t="shared" ref="AL22:AL28" si="3">SUM(V22:AA22)</f>
        <v>120525989.28999999</v>
      </c>
      <c r="AM22" s="475">
        <f t="shared" ref="AM22:AM28" si="4">SUM(AB22:AG22)</f>
        <v>134534976.90000001</v>
      </c>
    </row>
    <row r="23" spans="1:39">
      <c r="A23" s="347" t="s">
        <v>417</v>
      </c>
      <c r="B23" s="344">
        <v>14240287.27</v>
      </c>
      <c r="C23" s="344">
        <v>24674026.149999999</v>
      </c>
      <c r="D23" s="344">
        <v>32426224.800000004</v>
      </c>
      <c r="E23" s="344">
        <v>75502864.050000012</v>
      </c>
      <c r="F23" s="344">
        <v>88284602.219999999</v>
      </c>
      <c r="G23" s="344">
        <v>38236787.380000003</v>
      </c>
      <c r="H23" s="344">
        <v>38806073.439999998</v>
      </c>
      <c r="I23" s="345">
        <f t="shared" si="1"/>
        <v>312170865.31</v>
      </c>
      <c r="O23" s="505" t="s">
        <v>406</v>
      </c>
      <c r="P23" s="505">
        <v>44724789.239999995</v>
      </c>
      <c r="Q23" s="506">
        <v>72580239.900000006</v>
      </c>
      <c r="R23" s="506">
        <v>53843070.329999998</v>
      </c>
      <c r="S23" s="506">
        <v>20227249.369999997</v>
      </c>
      <c r="T23" s="506">
        <v>30851297.280000005</v>
      </c>
      <c r="U23" s="506">
        <v>69741624.99000001</v>
      </c>
      <c r="V23" s="506">
        <v>31104851.290000007</v>
      </c>
      <c r="W23" s="506">
        <v>25562893.039999999</v>
      </c>
      <c r="X23" s="506">
        <v>26368802.140000001</v>
      </c>
      <c r="Y23" s="506">
        <v>35061037.210000001</v>
      </c>
      <c r="Z23" s="506">
        <v>29215951.280000009</v>
      </c>
      <c r="AA23" s="506">
        <v>25851345.789999995</v>
      </c>
      <c r="AB23" s="506">
        <v>32648010.330000002</v>
      </c>
      <c r="AC23" s="506">
        <v>22582111.109999999</v>
      </c>
      <c r="AD23" s="506">
        <v>19303009.699999999</v>
      </c>
      <c r="AE23" s="506">
        <v>24674026.149999999</v>
      </c>
      <c r="AF23" s="506">
        <v>32042747.309999999</v>
      </c>
      <c r="AG23" s="506">
        <v>60810240.590000004</v>
      </c>
      <c r="AH23" s="507">
        <v>657193297.05000007</v>
      </c>
      <c r="AJ23" s="512" t="s">
        <v>406</v>
      </c>
      <c r="AK23" s="475">
        <f t="shared" si="2"/>
        <v>291968271.11000001</v>
      </c>
      <c r="AL23" s="475">
        <f t="shared" si="3"/>
        <v>173164880.75</v>
      </c>
      <c r="AM23" s="475">
        <f t="shared" si="4"/>
        <v>192060145.19</v>
      </c>
    </row>
    <row r="24" spans="1:39">
      <c r="A24" s="347" t="s">
        <v>669</v>
      </c>
      <c r="B24" s="344">
        <v>12529679.779999999</v>
      </c>
      <c r="C24" s="344">
        <v>32042747.309999999</v>
      </c>
      <c r="D24" s="344">
        <v>40187398.530000001</v>
      </c>
      <c r="E24" s="344">
        <v>95151767.780000001</v>
      </c>
      <c r="F24" s="344">
        <v>98829817.36999999</v>
      </c>
      <c r="G24" s="344">
        <v>48320109.390000001</v>
      </c>
      <c r="H24" s="344">
        <v>54273424.530000009</v>
      </c>
      <c r="I24" s="345">
        <f t="shared" si="1"/>
        <v>381334944.69</v>
      </c>
      <c r="O24" s="505" t="s">
        <v>238</v>
      </c>
      <c r="P24" s="505">
        <v>35900884.130000003</v>
      </c>
      <c r="Q24" s="506">
        <v>30887999.389999997</v>
      </c>
      <c r="R24" s="506">
        <v>54350130.709999993</v>
      </c>
      <c r="S24" s="506">
        <v>35120277.430000007</v>
      </c>
      <c r="T24" s="506">
        <v>33193850.840000011</v>
      </c>
      <c r="U24" s="506">
        <v>44502252.920000009</v>
      </c>
      <c r="V24" s="506">
        <v>19444566.740000002</v>
      </c>
      <c r="W24" s="506">
        <v>22275541.900000002</v>
      </c>
      <c r="X24" s="506">
        <v>27770798.34</v>
      </c>
      <c r="Y24" s="506">
        <v>30922822.769999985</v>
      </c>
      <c r="Z24" s="506">
        <v>25583844.539999999</v>
      </c>
      <c r="AA24" s="506">
        <v>28853624.460000001</v>
      </c>
      <c r="AB24" s="506">
        <v>25347136.479999997</v>
      </c>
      <c r="AC24" s="506">
        <v>25691254.850000001</v>
      </c>
      <c r="AD24" s="506">
        <v>31146362.450000003</v>
      </c>
      <c r="AE24" s="506">
        <v>32426224.800000004</v>
      </c>
      <c r="AF24" s="506">
        <v>40187398.530000001</v>
      </c>
      <c r="AG24" s="506">
        <v>42972245.240000002</v>
      </c>
      <c r="AH24" s="507">
        <v>586577216.51999998</v>
      </c>
      <c r="AJ24" s="512" t="s">
        <v>238</v>
      </c>
      <c r="AK24" s="475">
        <f t="shared" si="2"/>
        <v>233955395.42000002</v>
      </c>
      <c r="AL24" s="475">
        <f t="shared" si="3"/>
        <v>154851198.75</v>
      </c>
      <c r="AM24" s="475">
        <f t="shared" si="4"/>
        <v>197770622.35000002</v>
      </c>
    </row>
    <row r="25" spans="1:39">
      <c r="A25" s="347" t="s">
        <v>691</v>
      </c>
      <c r="B25" s="344">
        <v>10447913.629999999</v>
      </c>
      <c r="C25" s="344">
        <v>60810240.590000004</v>
      </c>
      <c r="D25" s="344">
        <v>42972245.240000002</v>
      </c>
      <c r="E25" s="344">
        <v>78123857.479999989</v>
      </c>
      <c r="F25" s="344">
        <v>116701087.05000001</v>
      </c>
      <c r="G25" s="344">
        <v>43232356.75</v>
      </c>
      <c r="H25" s="344">
        <v>44642386.680000007</v>
      </c>
      <c r="I25" s="345">
        <f t="shared" si="1"/>
        <v>396930087.42000002</v>
      </c>
      <c r="O25" s="505" t="s">
        <v>237</v>
      </c>
      <c r="P25" s="505">
        <v>62669041.359999999</v>
      </c>
      <c r="Q25" s="506">
        <v>59664914.199999988</v>
      </c>
      <c r="R25" s="506">
        <v>63712685.719999991</v>
      </c>
      <c r="S25" s="506">
        <v>63168453.910000011</v>
      </c>
      <c r="T25" s="506">
        <v>63824343.519999996</v>
      </c>
      <c r="U25" s="506">
        <v>65917714.510000005</v>
      </c>
      <c r="V25" s="506">
        <v>54522953.650000013</v>
      </c>
      <c r="W25" s="506">
        <v>47617303.040000014</v>
      </c>
      <c r="X25" s="506">
        <v>97244638.890000045</v>
      </c>
      <c r="Y25" s="506">
        <v>63649091.629999988</v>
      </c>
      <c r="Z25" s="506">
        <v>65775643.829999998</v>
      </c>
      <c r="AA25" s="506">
        <v>79515716.609999999</v>
      </c>
      <c r="AB25" s="506">
        <v>64364189.359999999</v>
      </c>
      <c r="AC25" s="506">
        <v>74328611.980000019</v>
      </c>
      <c r="AD25" s="506">
        <v>85225158.100000009</v>
      </c>
      <c r="AE25" s="506">
        <v>75502864.050000012</v>
      </c>
      <c r="AF25" s="506">
        <v>95151767.780000001</v>
      </c>
      <c r="AG25" s="506">
        <v>78123857.479999989</v>
      </c>
      <c r="AH25" s="507">
        <v>1259978949.6200001</v>
      </c>
      <c r="AJ25" s="512" t="s">
        <v>237</v>
      </c>
      <c r="AK25" s="475">
        <f t="shared" si="2"/>
        <v>378957153.21999997</v>
      </c>
      <c r="AL25" s="475">
        <f t="shared" si="3"/>
        <v>408325347.6500001</v>
      </c>
      <c r="AM25" s="475">
        <f t="shared" si="4"/>
        <v>472696448.75000012</v>
      </c>
    </row>
    <row r="26" spans="1:39">
      <c r="A26" s="348"/>
      <c r="B26" s="349"/>
      <c r="C26" s="349"/>
      <c r="D26" s="349"/>
      <c r="E26" s="349"/>
      <c r="F26" s="349"/>
      <c r="G26" s="349"/>
      <c r="H26" s="349"/>
      <c r="I26" s="350"/>
      <c r="O26" s="505" t="s">
        <v>407</v>
      </c>
      <c r="P26" s="505">
        <v>48421123.500000007</v>
      </c>
      <c r="Q26" s="506">
        <v>51947129.820000008</v>
      </c>
      <c r="R26" s="506">
        <v>94466062.459999979</v>
      </c>
      <c r="S26" s="506">
        <v>123231218</v>
      </c>
      <c r="T26" s="506">
        <v>72773898.150000006</v>
      </c>
      <c r="U26" s="506">
        <v>106861138.44</v>
      </c>
      <c r="V26" s="506">
        <v>49787020.190000005</v>
      </c>
      <c r="W26" s="506">
        <v>77914265.829999998</v>
      </c>
      <c r="X26" s="506">
        <v>64769197.910000011</v>
      </c>
      <c r="Y26" s="506">
        <v>81205873.969999999</v>
      </c>
      <c r="Z26" s="506">
        <v>71842584.61999999</v>
      </c>
      <c r="AA26" s="506">
        <v>63851443.539999992</v>
      </c>
      <c r="AB26" s="506">
        <v>53143602.050000012</v>
      </c>
      <c r="AC26" s="506">
        <v>62335400.959999993</v>
      </c>
      <c r="AD26" s="506">
        <v>70560580.519999981</v>
      </c>
      <c r="AE26" s="506">
        <v>88284602.219999999</v>
      </c>
      <c r="AF26" s="506">
        <v>98829817.36999999</v>
      </c>
      <c r="AG26" s="506">
        <v>116701087.05000001</v>
      </c>
      <c r="AH26" s="507">
        <v>1396926046.5999999</v>
      </c>
      <c r="AJ26" s="512" t="s">
        <v>407</v>
      </c>
      <c r="AK26" s="475">
        <f t="shared" si="2"/>
        <v>497700570.36999995</v>
      </c>
      <c r="AL26" s="475">
        <f t="shared" si="3"/>
        <v>409370386.05999994</v>
      </c>
      <c r="AM26" s="475">
        <f t="shared" si="4"/>
        <v>489855090.17000002</v>
      </c>
    </row>
    <row r="27" spans="1:39" ht="21">
      <c r="A27" s="351" t="s">
        <v>745</v>
      </c>
      <c r="B27" s="344">
        <f>SUM(B20:B25)</f>
        <v>134534976.90000001</v>
      </c>
      <c r="C27" s="344">
        <f t="shared" ref="C27:H27" si="5">SUM(C20:C25)</f>
        <v>192060145.19</v>
      </c>
      <c r="D27" s="344">
        <f t="shared" si="5"/>
        <v>197770622.35000002</v>
      </c>
      <c r="E27" s="344">
        <f t="shared" si="5"/>
        <v>472696448.75000012</v>
      </c>
      <c r="F27" s="344">
        <f t="shared" si="5"/>
        <v>489855090.17000002</v>
      </c>
      <c r="G27" s="344">
        <f t="shared" si="5"/>
        <v>242318035.53000003</v>
      </c>
      <c r="H27" s="344">
        <f t="shared" si="5"/>
        <v>229559236.81</v>
      </c>
      <c r="I27" s="344">
        <f>SUM(B27:H27)</f>
        <v>1958794555.7</v>
      </c>
      <c r="O27" s="505" t="s">
        <v>43</v>
      </c>
      <c r="P27" s="505">
        <v>274748845.59999996</v>
      </c>
      <c r="Q27" s="506">
        <v>333951704.08999997</v>
      </c>
      <c r="R27" s="506">
        <v>329849339.95999986</v>
      </c>
      <c r="S27" s="506">
        <v>317802582.38999999</v>
      </c>
      <c r="T27" s="506">
        <v>287430537.63</v>
      </c>
      <c r="U27" s="506">
        <v>274953824.5999999</v>
      </c>
      <c r="V27" s="506">
        <v>147490850.06999996</v>
      </c>
      <c r="W27" s="506">
        <v>85453364.859999985</v>
      </c>
      <c r="X27" s="506">
        <v>101403329.91</v>
      </c>
      <c r="Y27" s="506">
        <v>44838514.880000003</v>
      </c>
      <c r="Z27" s="506">
        <v>76558471.460000008</v>
      </c>
      <c r="AA27" s="506">
        <v>117778914.22999997</v>
      </c>
      <c r="AB27" s="506">
        <v>29576702.420000002</v>
      </c>
      <c r="AC27" s="506">
        <v>39069987.57</v>
      </c>
      <c r="AD27" s="506">
        <v>43882092.019999996</v>
      </c>
      <c r="AE27" s="506">
        <v>38236787.380000003</v>
      </c>
      <c r="AF27" s="506">
        <v>48320109.390000001</v>
      </c>
      <c r="AG27" s="506">
        <v>43232356.75</v>
      </c>
      <c r="AH27" s="507">
        <v>2634578315.21</v>
      </c>
      <c r="AJ27" s="512" t="s">
        <v>43</v>
      </c>
      <c r="AK27" s="475">
        <f t="shared" si="2"/>
        <v>1818736834.27</v>
      </c>
      <c r="AL27" s="475">
        <f t="shared" si="3"/>
        <v>573523445.40999997</v>
      </c>
      <c r="AM27" s="475">
        <f t="shared" si="4"/>
        <v>242318035.53000003</v>
      </c>
    </row>
    <row r="28" spans="1:39" ht="21">
      <c r="A28" s="351" t="s">
        <v>746</v>
      </c>
      <c r="B28" s="344">
        <v>120525989.28999999</v>
      </c>
      <c r="C28" s="344">
        <v>173164880.75</v>
      </c>
      <c r="D28" s="344">
        <v>154851198.75</v>
      </c>
      <c r="E28" s="344">
        <v>408325347.6500001</v>
      </c>
      <c r="F28" s="344">
        <v>409370386.05999994</v>
      </c>
      <c r="G28" s="344">
        <v>573523445.40999997</v>
      </c>
      <c r="H28" s="344">
        <v>173720137.11000001</v>
      </c>
      <c r="I28" s="345">
        <f>SUM(B28:H28)</f>
        <v>2013481385.02</v>
      </c>
      <c r="O28" s="505" t="s">
        <v>408</v>
      </c>
      <c r="P28" s="505">
        <v>15920987.949999999</v>
      </c>
      <c r="Q28" s="506">
        <v>20964816.590000004</v>
      </c>
      <c r="R28" s="506">
        <v>51465542.539999984</v>
      </c>
      <c r="S28" s="506">
        <v>20861484.350000001</v>
      </c>
      <c r="T28" s="506">
        <v>30098966.760000002</v>
      </c>
      <c r="U28" s="506">
        <v>31440002.739999998</v>
      </c>
      <c r="V28" s="506">
        <v>18450765.099999998</v>
      </c>
      <c r="W28" s="506">
        <v>37785696.589999996</v>
      </c>
      <c r="X28" s="506">
        <v>26552343.760000005</v>
      </c>
      <c r="Y28" s="506">
        <v>29382534.609999999</v>
      </c>
      <c r="Z28" s="506">
        <v>31056515.27</v>
      </c>
      <c r="AA28" s="506">
        <v>30492281.780000001</v>
      </c>
      <c r="AB28" s="506">
        <v>19583929.740000002</v>
      </c>
      <c r="AC28" s="506">
        <v>29650427.900000002</v>
      </c>
      <c r="AD28" s="506">
        <v>42602994.520000003</v>
      </c>
      <c r="AE28" s="506">
        <v>38806073.439999998</v>
      </c>
      <c r="AF28" s="506">
        <v>54273424.530000009</v>
      </c>
      <c r="AG28" s="506">
        <v>44642386.680000007</v>
      </c>
      <c r="AH28" s="507">
        <v>574031174.8499999</v>
      </c>
      <c r="AJ28" s="512" t="s">
        <v>408</v>
      </c>
      <c r="AK28" s="475">
        <f t="shared" si="2"/>
        <v>170751800.92999998</v>
      </c>
      <c r="AL28" s="475">
        <f t="shared" si="3"/>
        <v>173720137.11000001</v>
      </c>
      <c r="AM28" s="475">
        <f t="shared" si="4"/>
        <v>229559236.81</v>
      </c>
    </row>
    <row r="29" spans="1:39">
      <c r="A29" s="352" t="s">
        <v>418</v>
      </c>
      <c r="B29" s="353">
        <f t="shared" ref="B29:H29" si="6">(+B27/B28)-1</f>
        <v>0.11623208979677169</v>
      </c>
      <c r="C29" s="353">
        <f t="shared" si="6"/>
        <v>0.10911718564504591</v>
      </c>
      <c r="D29" s="353">
        <f t="shared" si="6"/>
        <v>0.27716558829674565</v>
      </c>
      <c r="E29" s="353">
        <f t="shared" si="6"/>
        <v>0.15764659595704633</v>
      </c>
      <c r="F29" s="353">
        <f t="shared" si="6"/>
        <v>0.19660607325465818</v>
      </c>
      <c r="G29" s="354">
        <f t="shared" si="6"/>
        <v>-0.57749236326899955</v>
      </c>
      <c r="H29" s="353">
        <f t="shared" si="6"/>
        <v>0.32143135867226791</v>
      </c>
      <c r="I29" s="354">
        <f>(+I27/I28)-1</f>
        <v>-2.7160335192002116E-2</v>
      </c>
      <c r="O29" s="508" t="s">
        <v>404</v>
      </c>
      <c r="P29" s="508">
        <v>512534367.86000007</v>
      </c>
      <c r="Q29" s="509">
        <v>618884263.55000007</v>
      </c>
      <c r="R29" s="509">
        <v>683097219.55000007</v>
      </c>
      <c r="S29" s="509">
        <v>619103882.18000019</v>
      </c>
      <c r="T29" s="509">
        <v>540456799.01000011</v>
      </c>
      <c r="U29" s="509">
        <v>624988836.34999979</v>
      </c>
      <c r="V29" s="509">
        <v>331412437.89000022</v>
      </c>
      <c r="W29" s="509">
        <v>327510945.44000006</v>
      </c>
      <c r="X29" s="509">
        <v>361964057.61999989</v>
      </c>
      <c r="Y29" s="509">
        <v>310791578.11000007</v>
      </c>
      <c r="Z29" s="509">
        <v>319407116.94</v>
      </c>
      <c r="AA29" s="509">
        <v>362395249.01999998</v>
      </c>
      <c r="AB29" s="509">
        <v>295405290.11999983</v>
      </c>
      <c r="AC29" s="509">
        <v>268915017.34000009</v>
      </c>
      <c r="AD29" s="509">
        <v>304038350.82000005</v>
      </c>
      <c r="AE29" s="509">
        <v>312170865.31000006</v>
      </c>
      <c r="AF29" s="509">
        <v>381334944.69000006</v>
      </c>
      <c r="AG29" s="509">
        <v>396930087.41999996</v>
      </c>
      <c r="AH29" s="510">
        <v>7571341309.2200012</v>
      </c>
    </row>
    <row r="30" spans="1:39">
      <c r="A30" s="355"/>
      <c r="B30" s="356">
        <f t="shared" ref="B30:I30" si="7">+B27</f>
        <v>134534976.90000001</v>
      </c>
      <c r="C30" s="357">
        <f t="shared" si="7"/>
        <v>192060145.19</v>
      </c>
      <c r="D30" s="357">
        <f t="shared" si="7"/>
        <v>197770622.35000002</v>
      </c>
      <c r="E30" s="357">
        <f t="shared" si="7"/>
        <v>472696448.75000012</v>
      </c>
      <c r="F30" s="357">
        <f t="shared" si="7"/>
        <v>489855090.17000002</v>
      </c>
      <c r="G30" s="357">
        <f t="shared" si="7"/>
        <v>242318035.53000003</v>
      </c>
      <c r="H30" s="357">
        <f t="shared" si="7"/>
        <v>229559236.81</v>
      </c>
      <c r="I30" s="357">
        <f t="shared" si="7"/>
        <v>1958794555.7</v>
      </c>
    </row>
    <row r="31" spans="1:39">
      <c r="A31" s="359" t="s">
        <v>419</v>
      </c>
      <c r="B31" s="358"/>
      <c r="C31" s="358"/>
      <c r="D31" s="360"/>
      <c r="E31" s="358"/>
      <c r="F31" s="358"/>
      <c r="G31" s="361"/>
      <c r="H31" s="361"/>
      <c r="I31" s="362"/>
      <c r="AJ31" s="539" t="s">
        <v>739</v>
      </c>
      <c r="AK31" s="539"/>
      <c r="AL31" s="539"/>
      <c r="AM31" s="539"/>
    </row>
    <row r="32" spans="1:39">
      <c r="A32" s="363" t="s">
        <v>420</v>
      </c>
      <c r="B32" s="364"/>
      <c r="C32" s="364"/>
      <c r="D32" s="364"/>
      <c r="E32" s="364"/>
      <c r="AJ32" s="511"/>
      <c r="AK32" s="376">
        <v>2015</v>
      </c>
      <c r="AL32" s="376">
        <v>2016</v>
      </c>
      <c r="AM32" s="376">
        <v>2017</v>
      </c>
    </row>
    <row r="33" spans="1:39">
      <c r="A33" s="363" t="s">
        <v>421</v>
      </c>
      <c r="B33" s="365"/>
      <c r="C33" s="365"/>
      <c r="D33" s="365"/>
      <c r="E33" s="365"/>
      <c r="AJ33" s="512" t="s">
        <v>405</v>
      </c>
      <c r="AK33" s="475">
        <v>206.995</v>
      </c>
      <c r="AL33" s="475">
        <v>120.525989</v>
      </c>
      <c r="AM33" s="475">
        <v>134.534977</v>
      </c>
    </row>
    <row r="34" spans="1:39">
      <c r="A34" s="363"/>
      <c r="B34" s="366"/>
      <c r="C34" s="366"/>
      <c r="D34" s="366"/>
      <c r="E34" s="366"/>
      <c r="AJ34" s="512" t="s">
        <v>406</v>
      </c>
      <c r="AK34" s="475">
        <v>291.96800000000002</v>
      </c>
      <c r="AL34" s="475">
        <v>173.16488100000001</v>
      </c>
      <c r="AM34" s="475">
        <v>192.06014500000001</v>
      </c>
    </row>
    <row r="35" spans="1:39">
      <c r="A35" s="367" t="s">
        <v>422</v>
      </c>
      <c r="B35" s="368"/>
      <c r="C35" s="368"/>
      <c r="D35" s="369"/>
      <c r="E35" s="369"/>
      <c r="AJ35" s="512" t="s">
        <v>238</v>
      </c>
      <c r="AK35" s="475">
        <v>233.95500000000001</v>
      </c>
      <c r="AL35" s="475">
        <v>154.85119900000001</v>
      </c>
      <c r="AM35" s="475">
        <v>197.770622</v>
      </c>
    </row>
    <row r="36" spans="1:39">
      <c r="A36" s="370"/>
      <c r="B36" s="368"/>
      <c r="C36" s="368"/>
      <c r="D36" s="369"/>
      <c r="E36" s="369"/>
      <c r="AJ36" s="512" t="s">
        <v>237</v>
      </c>
      <c r="AK36" s="475">
        <v>378.95699999999999</v>
      </c>
      <c r="AL36" s="475">
        <v>408.32534800000002</v>
      </c>
      <c r="AM36" s="475">
        <v>472.69644899999997</v>
      </c>
    </row>
    <row r="37" spans="1:39">
      <c r="A37" s="370" t="s">
        <v>747</v>
      </c>
      <c r="B37" s="371"/>
      <c r="C37" s="371"/>
      <c r="D37" s="340"/>
      <c r="E37" s="340"/>
      <c r="AJ37" s="512" t="s">
        <v>407</v>
      </c>
      <c r="AK37" s="475">
        <v>497.70057000000003</v>
      </c>
      <c r="AL37" s="475">
        <v>409.370386</v>
      </c>
      <c r="AM37" s="475">
        <v>489.85509000000002</v>
      </c>
    </row>
    <row r="38" spans="1:39">
      <c r="B38" s="371"/>
      <c r="C38" s="371"/>
      <c r="D38" s="340"/>
      <c r="E38" s="340"/>
      <c r="AJ38" s="512" t="s">
        <v>43</v>
      </c>
      <c r="AK38" s="475">
        <v>1818.7370000000001</v>
      </c>
      <c r="AL38" s="475">
        <v>573.52344500000004</v>
      </c>
      <c r="AM38" s="475">
        <v>242.31803600000001</v>
      </c>
    </row>
    <row r="39" spans="1:39">
      <c r="A39" s="370" t="s">
        <v>423</v>
      </c>
      <c r="B39" s="371"/>
      <c r="C39" s="371"/>
      <c r="D39" s="340"/>
      <c r="E39" s="340"/>
      <c r="AJ39" s="512" t="s">
        <v>408</v>
      </c>
      <c r="AK39" s="475">
        <v>170.75200000000001</v>
      </c>
      <c r="AL39" s="475">
        <v>173.72013699999999</v>
      </c>
      <c r="AM39" s="475">
        <v>229.559237</v>
      </c>
    </row>
    <row r="40" spans="1:39">
      <c r="A40" s="372" t="s">
        <v>424</v>
      </c>
      <c r="B40" s="373"/>
      <c r="C40" s="373"/>
      <c r="D40" s="373"/>
      <c r="E40" s="373"/>
    </row>
    <row r="101" spans="2:2">
      <c r="B101" s="359" t="s">
        <v>419</v>
      </c>
    </row>
    <row r="102" spans="2:2">
      <c r="B102" s="363" t="s">
        <v>420</v>
      </c>
    </row>
    <row r="103" spans="2:2">
      <c r="B103" s="363" t="s">
        <v>421</v>
      </c>
    </row>
    <row r="104" spans="2:2">
      <c r="B104" s="363"/>
    </row>
    <row r="105" spans="2:2">
      <c r="B105" s="367" t="s">
        <v>422</v>
      </c>
    </row>
    <row r="106" spans="2:2">
      <c r="B106" s="370"/>
    </row>
    <row r="107" spans="2:2">
      <c r="B107" s="370" t="s">
        <v>747</v>
      </c>
    </row>
    <row r="109" spans="2:2">
      <c r="B109" s="370" t="s">
        <v>423</v>
      </c>
    </row>
    <row r="110" spans="2:2">
      <c r="B110" s="372" t="s">
        <v>424</v>
      </c>
    </row>
    <row r="111" spans="2:2">
      <c r="B111" s="340"/>
    </row>
  </sheetData>
  <mergeCells count="6">
    <mergeCell ref="A18:I18"/>
    <mergeCell ref="A19:I19"/>
    <mergeCell ref="AJ20:AM20"/>
    <mergeCell ref="AJ31:AM31"/>
    <mergeCell ref="A4:I4"/>
    <mergeCell ref="A5:I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71"/>
  <sheetViews>
    <sheetView topLeftCell="A31" workbookViewId="0">
      <selection activeCell="B16" sqref="B16"/>
    </sheetView>
  </sheetViews>
  <sheetFormatPr baseColWidth="10" defaultRowHeight="15"/>
  <cols>
    <col min="1" max="1" width="11.42578125" style="291"/>
    <col min="2" max="2" width="13.7109375" style="291" customWidth="1"/>
    <col min="3" max="3" width="55.7109375" style="291" bestFit="1" customWidth="1"/>
    <col min="4" max="5" width="12.7109375" style="291" bestFit="1" customWidth="1"/>
    <col min="6" max="6" width="10.28515625" style="291" bestFit="1" customWidth="1"/>
    <col min="7" max="257" width="11.42578125" style="291"/>
    <col min="258" max="258" width="13.7109375" style="291" customWidth="1"/>
    <col min="259" max="259" width="55.7109375" style="291" bestFit="1" customWidth="1"/>
    <col min="260" max="261" width="12.7109375" style="291" bestFit="1" customWidth="1"/>
    <col min="262" max="262" width="10.28515625" style="291" bestFit="1" customWidth="1"/>
    <col min="263" max="513" width="11.42578125" style="291"/>
    <col min="514" max="514" width="13.7109375" style="291" customWidth="1"/>
    <col min="515" max="515" width="55.7109375" style="291" bestFit="1" customWidth="1"/>
    <col min="516" max="517" width="12.7109375" style="291" bestFit="1" customWidth="1"/>
    <col min="518" max="518" width="10.28515625" style="291" bestFit="1" customWidth="1"/>
    <col min="519" max="769" width="11.42578125" style="291"/>
    <col min="770" max="770" width="13.7109375" style="291" customWidth="1"/>
    <col min="771" max="771" width="55.7109375" style="291" bestFit="1" customWidth="1"/>
    <col min="772" max="773" width="12.7109375" style="291" bestFit="1" customWidth="1"/>
    <col min="774" max="774" width="10.28515625" style="291" bestFit="1" customWidth="1"/>
    <col min="775" max="1025" width="11.42578125" style="291"/>
    <col min="1026" max="1026" width="13.7109375" style="291" customWidth="1"/>
    <col min="1027" max="1027" width="55.7109375" style="291" bestFit="1" customWidth="1"/>
    <col min="1028" max="1029" width="12.7109375" style="291" bestFit="1" customWidth="1"/>
    <col min="1030" max="1030" width="10.28515625" style="291" bestFit="1" customWidth="1"/>
    <col min="1031" max="1281" width="11.42578125" style="291"/>
    <col min="1282" max="1282" width="13.7109375" style="291" customWidth="1"/>
    <col min="1283" max="1283" width="55.7109375" style="291" bestFit="1" customWidth="1"/>
    <col min="1284" max="1285" width="12.7109375" style="291" bestFit="1" customWidth="1"/>
    <col min="1286" max="1286" width="10.28515625" style="291" bestFit="1" customWidth="1"/>
    <col min="1287" max="1537" width="11.42578125" style="291"/>
    <col min="1538" max="1538" width="13.7109375" style="291" customWidth="1"/>
    <col min="1539" max="1539" width="55.7109375" style="291" bestFit="1" customWidth="1"/>
    <col min="1540" max="1541" width="12.7109375" style="291" bestFit="1" customWidth="1"/>
    <col min="1542" max="1542" width="10.28515625" style="291" bestFit="1" customWidth="1"/>
    <col min="1543" max="1793" width="11.42578125" style="291"/>
    <col min="1794" max="1794" width="13.7109375" style="291" customWidth="1"/>
    <col min="1795" max="1795" width="55.7109375" style="291" bestFit="1" customWidth="1"/>
    <col min="1796" max="1797" width="12.7109375" style="291" bestFit="1" customWidth="1"/>
    <col min="1798" max="1798" width="10.28515625" style="291" bestFit="1" customWidth="1"/>
    <col min="1799" max="2049" width="11.42578125" style="291"/>
    <col min="2050" max="2050" width="13.7109375" style="291" customWidth="1"/>
    <col min="2051" max="2051" width="55.7109375" style="291" bestFit="1" customWidth="1"/>
    <col min="2052" max="2053" width="12.7109375" style="291" bestFit="1" customWidth="1"/>
    <col min="2054" max="2054" width="10.28515625" style="291" bestFit="1" customWidth="1"/>
    <col min="2055" max="2305" width="11.42578125" style="291"/>
    <col min="2306" max="2306" width="13.7109375" style="291" customWidth="1"/>
    <col min="2307" max="2307" width="55.7109375" style="291" bestFit="1" customWidth="1"/>
    <col min="2308" max="2309" width="12.7109375" style="291" bestFit="1" customWidth="1"/>
    <col min="2310" max="2310" width="10.28515625" style="291" bestFit="1" customWidth="1"/>
    <col min="2311" max="2561" width="11.42578125" style="291"/>
    <col min="2562" max="2562" width="13.7109375" style="291" customWidth="1"/>
    <col min="2563" max="2563" width="55.7109375" style="291" bestFit="1" customWidth="1"/>
    <col min="2564" max="2565" width="12.7109375" style="291" bestFit="1" customWidth="1"/>
    <col min="2566" max="2566" width="10.28515625" style="291" bestFit="1" customWidth="1"/>
    <col min="2567" max="2817" width="11.42578125" style="291"/>
    <col min="2818" max="2818" width="13.7109375" style="291" customWidth="1"/>
    <col min="2819" max="2819" width="55.7109375" style="291" bestFit="1" customWidth="1"/>
    <col min="2820" max="2821" width="12.7109375" style="291" bestFit="1" customWidth="1"/>
    <col min="2822" max="2822" width="10.28515625" style="291" bestFit="1" customWidth="1"/>
    <col min="2823" max="3073" width="11.42578125" style="291"/>
    <col min="3074" max="3074" width="13.7109375" style="291" customWidth="1"/>
    <col min="3075" max="3075" width="55.7109375" style="291" bestFit="1" customWidth="1"/>
    <col min="3076" max="3077" width="12.7109375" style="291" bestFit="1" customWidth="1"/>
    <col min="3078" max="3078" width="10.28515625" style="291" bestFit="1" customWidth="1"/>
    <col min="3079" max="3329" width="11.42578125" style="291"/>
    <col min="3330" max="3330" width="13.7109375" style="291" customWidth="1"/>
    <col min="3331" max="3331" width="55.7109375" style="291" bestFit="1" customWidth="1"/>
    <col min="3332" max="3333" width="12.7109375" style="291" bestFit="1" customWidth="1"/>
    <col min="3334" max="3334" width="10.28515625" style="291" bestFit="1" customWidth="1"/>
    <col min="3335" max="3585" width="11.42578125" style="291"/>
    <col min="3586" max="3586" width="13.7109375" style="291" customWidth="1"/>
    <col min="3587" max="3587" width="55.7109375" style="291" bestFit="1" customWidth="1"/>
    <col min="3588" max="3589" width="12.7109375" style="291" bestFit="1" customWidth="1"/>
    <col min="3590" max="3590" width="10.28515625" style="291" bestFit="1" customWidth="1"/>
    <col min="3591" max="3841" width="11.42578125" style="291"/>
    <col min="3842" max="3842" width="13.7109375" style="291" customWidth="1"/>
    <col min="3843" max="3843" width="55.7109375" style="291" bestFit="1" customWidth="1"/>
    <col min="3844" max="3845" width="12.7109375" style="291" bestFit="1" customWidth="1"/>
    <col min="3846" max="3846" width="10.28515625" style="291" bestFit="1" customWidth="1"/>
    <col min="3847" max="4097" width="11.42578125" style="291"/>
    <col min="4098" max="4098" width="13.7109375" style="291" customWidth="1"/>
    <col min="4099" max="4099" width="55.7109375" style="291" bestFit="1" customWidth="1"/>
    <col min="4100" max="4101" width="12.7109375" style="291" bestFit="1" customWidth="1"/>
    <col min="4102" max="4102" width="10.28515625" style="291" bestFit="1" customWidth="1"/>
    <col min="4103" max="4353" width="11.42578125" style="291"/>
    <col min="4354" max="4354" width="13.7109375" style="291" customWidth="1"/>
    <col min="4355" max="4355" width="55.7109375" style="291" bestFit="1" customWidth="1"/>
    <col min="4356" max="4357" width="12.7109375" style="291" bestFit="1" customWidth="1"/>
    <col min="4358" max="4358" width="10.28515625" style="291" bestFit="1" customWidth="1"/>
    <col min="4359" max="4609" width="11.42578125" style="291"/>
    <col min="4610" max="4610" width="13.7109375" style="291" customWidth="1"/>
    <col min="4611" max="4611" width="55.7109375" style="291" bestFit="1" customWidth="1"/>
    <col min="4612" max="4613" width="12.7109375" style="291" bestFit="1" customWidth="1"/>
    <col min="4614" max="4614" width="10.28515625" style="291" bestFit="1" customWidth="1"/>
    <col min="4615" max="4865" width="11.42578125" style="291"/>
    <col min="4866" max="4866" width="13.7109375" style="291" customWidth="1"/>
    <col min="4867" max="4867" width="55.7109375" style="291" bestFit="1" customWidth="1"/>
    <col min="4868" max="4869" width="12.7109375" style="291" bestFit="1" customWidth="1"/>
    <col min="4870" max="4870" width="10.28515625" style="291" bestFit="1" customWidth="1"/>
    <col min="4871" max="5121" width="11.42578125" style="291"/>
    <col min="5122" max="5122" width="13.7109375" style="291" customWidth="1"/>
    <col min="5123" max="5123" width="55.7109375" style="291" bestFit="1" customWidth="1"/>
    <col min="5124" max="5125" width="12.7109375" style="291" bestFit="1" customWidth="1"/>
    <col min="5126" max="5126" width="10.28515625" style="291" bestFit="1" customWidth="1"/>
    <col min="5127" max="5377" width="11.42578125" style="291"/>
    <col min="5378" max="5378" width="13.7109375" style="291" customWidth="1"/>
    <col min="5379" max="5379" width="55.7109375" style="291" bestFit="1" customWidth="1"/>
    <col min="5380" max="5381" width="12.7109375" style="291" bestFit="1" customWidth="1"/>
    <col min="5382" max="5382" width="10.28515625" style="291" bestFit="1" customWidth="1"/>
    <col min="5383" max="5633" width="11.42578125" style="291"/>
    <col min="5634" max="5634" width="13.7109375" style="291" customWidth="1"/>
    <col min="5635" max="5635" width="55.7109375" style="291" bestFit="1" customWidth="1"/>
    <col min="5636" max="5637" width="12.7109375" style="291" bestFit="1" customWidth="1"/>
    <col min="5638" max="5638" width="10.28515625" style="291" bestFit="1" customWidth="1"/>
    <col min="5639" max="5889" width="11.42578125" style="291"/>
    <col min="5890" max="5890" width="13.7109375" style="291" customWidth="1"/>
    <col min="5891" max="5891" width="55.7109375" style="291" bestFit="1" customWidth="1"/>
    <col min="5892" max="5893" width="12.7109375" style="291" bestFit="1" customWidth="1"/>
    <col min="5894" max="5894" width="10.28515625" style="291" bestFit="1" customWidth="1"/>
    <col min="5895" max="6145" width="11.42578125" style="291"/>
    <col min="6146" max="6146" width="13.7109375" style="291" customWidth="1"/>
    <col min="6147" max="6147" width="55.7109375" style="291" bestFit="1" customWidth="1"/>
    <col min="6148" max="6149" width="12.7109375" style="291" bestFit="1" customWidth="1"/>
    <col min="6150" max="6150" width="10.28515625" style="291" bestFit="1" customWidth="1"/>
    <col min="6151" max="6401" width="11.42578125" style="291"/>
    <col min="6402" max="6402" width="13.7109375" style="291" customWidth="1"/>
    <col min="6403" max="6403" width="55.7109375" style="291" bestFit="1" customWidth="1"/>
    <col min="6404" max="6405" width="12.7109375" style="291" bestFit="1" customWidth="1"/>
    <col min="6406" max="6406" width="10.28515625" style="291" bestFit="1" customWidth="1"/>
    <col min="6407" max="6657" width="11.42578125" style="291"/>
    <col min="6658" max="6658" width="13.7109375" style="291" customWidth="1"/>
    <col min="6659" max="6659" width="55.7109375" style="291" bestFit="1" customWidth="1"/>
    <col min="6660" max="6661" width="12.7109375" style="291" bestFit="1" customWidth="1"/>
    <col min="6662" max="6662" width="10.28515625" style="291" bestFit="1" customWidth="1"/>
    <col min="6663" max="6913" width="11.42578125" style="291"/>
    <col min="6914" max="6914" width="13.7109375" style="291" customWidth="1"/>
    <col min="6915" max="6915" width="55.7109375" style="291" bestFit="1" customWidth="1"/>
    <col min="6916" max="6917" width="12.7109375" style="291" bestFit="1" customWidth="1"/>
    <col min="6918" max="6918" width="10.28515625" style="291" bestFit="1" customWidth="1"/>
    <col min="6919" max="7169" width="11.42578125" style="291"/>
    <col min="7170" max="7170" width="13.7109375" style="291" customWidth="1"/>
    <col min="7171" max="7171" width="55.7109375" style="291" bestFit="1" customWidth="1"/>
    <col min="7172" max="7173" width="12.7109375" style="291" bestFit="1" customWidth="1"/>
    <col min="7174" max="7174" width="10.28515625" style="291" bestFit="1" customWidth="1"/>
    <col min="7175" max="7425" width="11.42578125" style="291"/>
    <col min="7426" max="7426" width="13.7109375" style="291" customWidth="1"/>
    <col min="7427" max="7427" width="55.7109375" style="291" bestFit="1" customWidth="1"/>
    <col min="7428" max="7429" width="12.7109375" style="291" bestFit="1" customWidth="1"/>
    <col min="7430" max="7430" width="10.28515625" style="291" bestFit="1" customWidth="1"/>
    <col min="7431" max="7681" width="11.42578125" style="291"/>
    <col min="7682" max="7682" width="13.7109375" style="291" customWidth="1"/>
    <col min="7683" max="7683" width="55.7109375" style="291" bestFit="1" customWidth="1"/>
    <col min="7684" max="7685" width="12.7109375" style="291" bestFit="1" customWidth="1"/>
    <col min="7686" max="7686" width="10.28515625" style="291" bestFit="1" customWidth="1"/>
    <col min="7687" max="7937" width="11.42578125" style="291"/>
    <col min="7938" max="7938" width="13.7109375" style="291" customWidth="1"/>
    <col min="7939" max="7939" width="55.7109375" style="291" bestFit="1" customWidth="1"/>
    <col min="7940" max="7941" width="12.7109375" style="291" bestFit="1" customWidth="1"/>
    <col min="7942" max="7942" width="10.28515625" style="291" bestFit="1" customWidth="1"/>
    <col min="7943" max="8193" width="11.42578125" style="291"/>
    <col min="8194" max="8194" width="13.7109375" style="291" customWidth="1"/>
    <col min="8195" max="8195" width="55.7109375" style="291" bestFit="1" customWidth="1"/>
    <col min="8196" max="8197" width="12.7109375" style="291" bestFit="1" customWidth="1"/>
    <col min="8198" max="8198" width="10.28515625" style="291" bestFit="1" customWidth="1"/>
    <col min="8199" max="8449" width="11.42578125" style="291"/>
    <col min="8450" max="8450" width="13.7109375" style="291" customWidth="1"/>
    <col min="8451" max="8451" width="55.7109375" style="291" bestFit="1" customWidth="1"/>
    <col min="8452" max="8453" width="12.7109375" style="291" bestFit="1" customWidth="1"/>
    <col min="8454" max="8454" width="10.28515625" style="291" bestFit="1" customWidth="1"/>
    <col min="8455" max="8705" width="11.42578125" style="291"/>
    <col min="8706" max="8706" width="13.7109375" style="291" customWidth="1"/>
    <col min="8707" max="8707" width="55.7109375" style="291" bestFit="1" customWidth="1"/>
    <col min="8708" max="8709" width="12.7109375" style="291" bestFit="1" customWidth="1"/>
    <col min="8710" max="8710" width="10.28515625" style="291" bestFit="1" customWidth="1"/>
    <col min="8711" max="8961" width="11.42578125" style="291"/>
    <col min="8962" max="8962" width="13.7109375" style="291" customWidth="1"/>
    <col min="8963" max="8963" width="55.7109375" style="291" bestFit="1" customWidth="1"/>
    <col min="8964" max="8965" width="12.7109375" style="291" bestFit="1" customWidth="1"/>
    <col min="8966" max="8966" width="10.28515625" style="291" bestFit="1" customWidth="1"/>
    <col min="8967" max="9217" width="11.42578125" style="291"/>
    <col min="9218" max="9218" width="13.7109375" style="291" customWidth="1"/>
    <col min="9219" max="9219" width="55.7109375" style="291" bestFit="1" customWidth="1"/>
    <col min="9220" max="9221" width="12.7109375" style="291" bestFit="1" customWidth="1"/>
    <col min="9222" max="9222" width="10.28515625" style="291" bestFit="1" customWidth="1"/>
    <col min="9223" max="9473" width="11.42578125" style="291"/>
    <col min="9474" max="9474" width="13.7109375" style="291" customWidth="1"/>
    <col min="9475" max="9475" width="55.7109375" style="291" bestFit="1" customWidth="1"/>
    <col min="9476" max="9477" width="12.7109375" style="291" bestFit="1" customWidth="1"/>
    <col min="9478" max="9478" width="10.28515625" style="291" bestFit="1" customWidth="1"/>
    <col min="9479" max="9729" width="11.42578125" style="291"/>
    <col min="9730" max="9730" width="13.7109375" style="291" customWidth="1"/>
    <col min="9731" max="9731" width="55.7109375" style="291" bestFit="1" customWidth="1"/>
    <col min="9732" max="9733" width="12.7109375" style="291" bestFit="1" customWidth="1"/>
    <col min="9734" max="9734" width="10.28515625" style="291" bestFit="1" customWidth="1"/>
    <col min="9735" max="9985" width="11.42578125" style="291"/>
    <col min="9986" max="9986" width="13.7109375" style="291" customWidth="1"/>
    <col min="9987" max="9987" width="55.7109375" style="291" bestFit="1" customWidth="1"/>
    <col min="9988" max="9989" width="12.7109375" style="291" bestFit="1" customWidth="1"/>
    <col min="9990" max="9990" width="10.28515625" style="291" bestFit="1" customWidth="1"/>
    <col min="9991" max="10241" width="11.42578125" style="291"/>
    <col min="10242" max="10242" width="13.7109375" style="291" customWidth="1"/>
    <col min="10243" max="10243" width="55.7109375" style="291" bestFit="1" customWidth="1"/>
    <col min="10244" max="10245" width="12.7109375" style="291" bestFit="1" customWidth="1"/>
    <col min="10246" max="10246" width="10.28515625" style="291" bestFit="1" customWidth="1"/>
    <col min="10247" max="10497" width="11.42578125" style="291"/>
    <col min="10498" max="10498" width="13.7109375" style="291" customWidth="1"/>
    <col min="10499" max="10499" width="55.7109375" style="291" bestFit="1" customWidth="1"/>
    <col min="10500" max="10501" width="12.7109375" style="291" bestFit="1" customWidth="1"/>
    <col min="10502" max="10502" width="10.28515625" style="291" bestFit="1" customWidth="1"/>
    <col min="10503" max="10753" width="11.42578125" style="291"/>
    <col min="10754" max="10754" width="13.7109375" style="291" customWidth="1"/>
    <col min="10755" max="10755" width="55.7109375" style="291" bestFit="1" customWidth="1"/>
    <col min="10756" max="10757" width="12.7109375" style="291" bestFit="1" customWidth="1"/>
    <col min="10758" max="10758" width="10.28515625" style="291" bestFit="1" customWidth="1"/>
    <col min="10759" max="11009" width="11.42578125" style="291"/>
    <col min="11010" max="11010" width="13.7109375" style="291" customWidth="1"/>
    <col min="11011" max="11011" width="55.7109375" style="291" bestFit="1" customWidth="1"/>
    <col min="11012" max="11013" width="12.7109375" style="291" bestFit="1" customWidth="1"/>
    <col min="11014" max="11014" width="10.28515625" style="291" bestFit="1" customWidth="1"/>
    <col min="11015" max="11265" width="11.42578125" style="291"/>
    <col min="11266" max="11266" width="13.7109375" style="291" customWidth="1"/>
    <col min="11267" max="11267" width="55.7109375" style="291" bestFit="1" customWidth="1"/>
    <col min="11268" max="11269" width="12.7109375" style="291" bestFit="1" customWidth="1"/>
    <col min="11270" max="11270" width="10.28515625" style="291" bestFit="1" customWidth="1"/>
    <col min="11271" max="11521" width="11.42578125" style="291"/>
    <col min="11522" max="11522" width="13.7109375" style="291" customWidth="1"/>
    <col min="11523" max="11523" width="55.7109375" style="291" bestFit="1" customWidth="1"/>
    <col min="11524" max="11525" width="12.7109375" style="291" bestFit="1" customWidth="1"/>
    <col min="11526" max="11526" width="10.28515625" style="291" bestFit="1" customWidth="1"/>
    <col min="11527" max="11777" width="11.42578125" style="291"/>
    <col min="11778" max="11778" width="13.7109375" style="291" customWidth="1"/>
    <col min="11779" max="11779" width="55.7109375" style="291" bestFit="1" customWidth="1"/>
    <col min="11780" max="11781" width="12.7109375" style="291" bestFit="1" customWidth="1"/>
    <col min="11782" max="11782" width="10.28515625" style="291" bestFit="1" customWidth="1"/>
    <col min="11783" max="12033" width="11.42578125" style="291"/>
    <col min="12034" max="12034" width="13.7109375" style="291" customWidth="1"/>
    <col min="12035" max="12035" width="55.7109375" style="291" bestFit="1" customWidth="1"/>
    <col min="12036" max="12037" width="12.7109375" style="291" bestFit="1" customWidth="1"/>
    <col min="12038" max="12038" width="10.28515625" style="291" bestFit="1" customWidth="1"/>
    <col min="12039" max="12289" width="11.42578125" style="291"/>
    <col min="12290" max="12290" width="13.7109375" style="291" customWidth="1"/>
    <col min="12291" max="12291" width="55.7109375" style="291" bestFit="1" customWidth="1"/>
    <col min="12292" max="12293" width="12.7109375" style="291" bestFit="1" customWidth="1"/>
    <col min="12294" max="12294" width="10.28515625" style="291" bestFit="1" customWidth="1"/>
    <col min="12295" max="12545" width="11.42578125" style="291"/>
    <col min="12546" max="12546" width="13.7109375" style="291" customWidth="1"/>
    <col min="12547" max="12547" width="55.7109375" style="291" bestFit="1" customWidth="1"/>
    <col min="12548" max="12549" width="12.7109375" style="291" bestFit="1" customWidth="1"/>
    <col min="12550" max="12550" width="10.28515625" style="291" bestFit="1" customWidth="1"/>
    <col min="12551" max="12801" width="11.42578125" style="291"/>
    <col min="12802" max="12802" width="13.7109375" style="291" customWidth="1"/>
    <col min="12803" max="12803" width="55.7109375" style="291" bestFit="1" customWidth="1"/>
    <col min="12804" max="12805" width="12.7109375" style="291" bestFit="1" customWidth="1"/>
    <col min="12806" max="12806" width="10.28515625" style="291" bestFit="1" customWidth="1"/>
    <col min="12807" max="13057" width="11.42578125" style="291"/>
    <col min="13058" max="13058" width="13.7109375" style="291" customWidth="1"/>
    <col min="13059" max="13059" width="55.7109375" style="291" bestFit="1" customWidth="1"/>
    <col min="13060" max="13061" width="12.7109375" style="291" bestFit="1" customWidth="1"/>
    <col min="13062" max="13062" width="10.28515625" style="291" bestFit="1" customWidth="1"/>
    <col min="13063" max="13313" width="11.42578125" style="291"/>
    <col min="13314" max="13314" width="13.7109375" style="291" customWidth="1"/>
    <col min="13315" max="13315" width="55.7109375" style="291" bestFit="1" customWidth="1"/>
    <col min="13316" max="13317" width="12.7109375" style="291" bestFit="1" customWidth="1"/>
    <col min="13318" max="13318" width="10.28515625" style="291" bestFit="1" customWidth="1"/>
    <col min="13319" max="13569" width="11.42578125" style="291"/>
    <col min="13570" max="13570" width="13.7109375" style="291" customWidth="1"/>
    <col min="13571" max="13571" width="55.7109375" style="291" bestFit="1" customWidth="1"/>
    <col min="13572" max="13573" width="12.7109375" style="291" bestFit="1" customWidth="1"/>
    <col min="13574" max="13574" width="10.28515625" style="291" bestFit="1" customWidth="1"/>
    <col min="13575" max="13825" width="11.42578125" style="291"/>
    <col min="13826" max="13826" width="13.7109375" style="291" customWidth="1"/>
    <col min="13827" max="13827" width="55.7109375" style="291" bestFit="1" customWidth="1"/>
    <col min="13828" max="13829" width="12.7109375" style="291" bestFit="1" customWidth="1"/>
    <col min="13830" max="13830" width="10.28515625" style="291" bestFit="1" customWidth="1"/>
    <col min="13831" max="14081" width="11.42578125" style="291"/>
    <col min="14082" max="14082" width="13.7109375" style="291" customWidth="1"/>
    <col min="14083" max="14083" width="55.7109375" style="291" bestFit="1" customWidth="1"/>
    <col min="14084" max="14085" width="12.7109375" style="291" bestFit="1" customWidth="1"/>
    <col min="14086" max="14086" width="10.28515625" style="291" bestFit="1" customWidth="1"/>
    <col min="14087" max="14337" width="11.42578125" style="291"/>
    <col min="14338" max="14338" width="13.7109375" style="291" customWidth="1"/>
    <col min="14339" max="14339" width="55.7109375" style="291" bestFit="1" customWidth="1"/>
    <col min="14340" max="14341" width="12.7109375" style="291" bestFit="1" customWidth="1"/>
    <col min="14342" max="14342" width="10.28515625" style="291" bestFit="1" customWidth="1"/>
    <col min="14343" max="14593" width="11.42578125" style="291"/>
    <col min="14594" max="14594" width="13.7109375" style="291" customWidth="1"/>
    <col min="14595" max="14595" width="55.7109375" style="291" bestFit="1" customWidth="1"/>
    <col min="14596" max="14597" width="12.7109375" style="291" bestFit="1" customWidth="1"/>
    <col min="14598" max="14598" width="10.28515625" style="291" bestFit="1" customWidth="1"/>
    <col min="14599" max="14849" width="11.42578125" style="291"/>
    <col min="14850" max="14850" width="13.7109375" style="291" customWidth="1"/>
    <col min="14851" max="14851" width="55.7109375" style="291" bestFit="1" customWidth="1"/>
    <col min="14852" max="14853" width="12.7109375" style="291" bestFit="1" customWidth="1"/>
    <col min="14854" max="14854" width="10.28515625" style="291" bestFit="1" customWidth="1"/>
    <col min="14855" max="15105" width="11.42578125" style="291"/>
    <col min="15106" max="15106" width="13.7109375" style="291" customWidth="1"/>
    <col min="15107" max="15107" width="55.7109375" style="291" bestFit="1" customWidth="1"/>
    <col min="15108" max="15109" width="12.7109375" style="291" bestFit="1" customWidth="1"/>
    <col min="15110" max="15110" width="10.28515625" style="291" bestFit="1" customWidth="1"/>
    <col min="15111" max="15361" width="11.42578125" style="291"/>
    <col min="15362" max="15362" width="13.7109375" style="291" customWidth="1"/>
    <col min="15363" max="15363" width="55.7109375" style="291" bestFit="1" customWidth="1"/>
    <col min="15364" max="15365" width="12.7109375" style="291" bestFit="1" customWidth="1"/>
    <col min="15366" max="15366" width="10.28515625" style="291" bestFit="1" customWidth="1"/>
    <col min="15367" max="15617" width="11.42578125" style="291"/>
    <col min="15618" max="15618" width="13.7109375" style="291" customWidth="1"/>
    <col min="15619" max="15619" width="55.7109375" style="291" bestFit="1" customWidth="1"/>
    <col min="15620" max="15621" width="12.7109375" style="291" bestFit="1" customWidth="1"/>
    <col min="15622" max="15622" width="10.28515625" style="291" bestFit="1" customWidth="1"/>
    <col min="15623" max="15873" width="11.42578125" style="291"/>
    <col min="15874" max="15874" width="13.7109375" style="291" customWidth="1"/>
    <col min="15875" max="15875" width="55.7109375" style="291" bestFit="1" customWidth="1"/>
    <col min="15876" max="15877" width="12.7109375" style="291" bestFit="1" customWidth="1"/>
    <col min="15878" max="15878" width="10.28515625" style="291" bestFit="1" customWidth="1"/>
    <col min="15879" max="16129" width="11.42578125" style="291"/>
    <col min="16130" max="16130" width="13.7109375" style="291" customWidth="1"/>
    <col min="16131" max="16131" width="55.7109375" style="291" bestFit="1" customWidth="1"/>
    <col min="16132" max="16133" width="12.7109375" style="291" bestFit="1" customWidth="1"/>
    <col min="16134" max="16134" width="10.28515625" style="291" bestFit="1" customWidth="1"/>
    <col min="16135" max="16384" width="11.42578125" style="291"/>
  </cols>
  <sheetData>
    <row r="1" spans="1:6">
      <c r="A1" s="291" t="s">
        <v>748</v>
      </c>
    </row>
    <row r="4" spans="1:6">
      <c r="B4" s="541" t="s">
        <v>434</v>
      </c>
      <c r="C4" s="541"/>
      <c r="D4" s="541"/>
      <c r="E4" s="541"/>
      <c r="F4" s="541"/>
    </row>
    <row r="5" spans="1:6">
      <c r="B5" s="541" t="s">
        <v>749</v>
      </c>
      <c r="C5" s="541"/>
      <c r="D5" s="541"/>
      <c r="E5" s="541"/>
      <c r="F5" s="541"/>
    </row>
    <row r="6" spans="1:6" ht="15.75" thickBot="1">
      <c r="B6" s="541" t="s">
        <v>398</v>
      </c>
      <c r="C6" s="541"/>
      <c r="D6" s="541"/>
      <c r="E6" s="541"/>
      <c r="F6" s="541"/>
    </row>
    <row r="7" spans="1:6" ht="15.75" thickBot="1">
      <c r="D7" s="542" t="s">
        <v>750</v>
      </c>
      <c r="E7" s="543"/>
      <c r="F7" s="544"/>
    </row>
    <row r="8" spans="1:6" ht="30.75" thickBot="1">
      <c r="B8" s="513" t="s">
        <v>435</v>
      </c>
      <c r="C8" s="513" t="s">
        <v>436</v>
      </c>
      <c r="D8" s="514" t="s">
        <v>403</v>
      </c>
      <c r="E8" s="514" t="s">
        <v>437</v>
      </c>
      <c r="F8" s="375" t="s">
        <v>751</v>
      </c>
    </row>
    <row r="9" spans="1:6">
      <c r="B9" s="515" t="s">
        <v>438</v>
      </c>
      <c r="C9" s="516" t="s">
        <v>41</v>
      </c>
      <c r="D9" s="517">
        <v>265900884</v>
      </c>
      <c r="E9" s="517">
        <v>262949809</v>
      </c>
      <c r="F9" s="518">
        <f>+E9/D9-1</f>
        <v>-1.1098402365597226E-2</v>
      </c>
    </row>
    <row r="10" spans="1:6">
      <c r="B10" s="376" t="s">
        <v>439</v>
      </c>
      <c r="C10" s="377" t="s">
        <v>40</v>
      </c>
      <c r="D10" s="378">
        <v>245614895</v>
      </c>
      <c r="E10" s="378">
        <v>244022830</v>
      </c>
      <c r="F10" s="477">
        <f t="shared" ref="F10:F59" si="0">+E10/D10-1</f>
        <v>-6.4819562347796511E-3</v>
      </c>
    </row>
    <row r="11" spans="1:6">
      <c r="B11" s="376" t="s">
        <v>440</v>
      </c>
      <c r="C11" s="377" t="s">
        <v>33</v>
      </c>
      <c r="D11" s="378">
        <v>90562217</v>
      </c>
      <c r="E11" s="378">
        <v>136232569</v>
      </c>
      <c r="F11" s="473">
        <f t="shared" si="0"/>
        <v>0.50429807830344964</v>
      </c>
    </row>
    <row r="12" spans="1:6">
      <c r="B12" s="376" t="s">
        <v>441</v>
      </c>
      <c r="C12" s="377" t="s">
        <v>246</v>
      </c>
      <c r="D12" s="378">
        <v>74607464.079999998</v>
      </c>
      <c r="E12" s="378">
        <v>116865023.53999998</v>
      </c>
      <c r="F12" s="473">
        <f t="shared" si="0"/>
        <v>0.566398549811157</v>
      </c>
    </row>
    <row r="13" spans="1:6">
      <c r="B13" s="376" t="s">
        <v>442</v>
      </c>
      <c r="C13" s="377" t="s">
        <v>48</v>
      </c>
      <c r="D13" s="378">
        <v>73607138</v>
      </c>
      <c r="E13" s="378">
        <v>102186430</v>
      </c>
      <c r="F13" s="473">
        <f t="shared" si="0"/>
        <v>0.38826794216615235</v>
      </c>
    </row>
    <row r="14" spans="1:6">
      <c r="B14" s="376" t="s">
        <v>443</v>
      </c>
      <c r="C14" s="377" t="s">
        <v>47</v>
      </c>
      <c r="D14" s="378">
        <v>102483855</v>
      </c>
      <c r="E14" s="378">
        <v>97956348</v>
      </c>
      <c r="F14" s="477">
        <f t="shared" si="0"/>
        <v>-4.4177758535722478E-2</v>
      </c>
    </row>
    <row r="15" spans="1:6">
      <c r="B15" s="376" t="s">
        <v>444</v>
      </c>
      <c r="C15" s="377" t="s">
        <v>39</v>
      </c>
      <c r="D15" s="378">
        <v>93858756</v>
      </c>
      <c r="E15" s="378">
        <v>68596182.25</v>
      </c>
      <c r="F15" s="477">
        <f t="shared" si="0"/>
        <v>-0.26915521605677362</v>
      </c>
    </row>
    <row r="16" spans="1:6">
      <c r="B16" s="376" t="s">
        <v>445</v>
      </c>
      <c r="C16" s="377" t="s">
        <v>212</v>
      </c>
      <c r="D16" s="378">
        <v>74834785.469999999</v>
      </c>
      <c r="E16" s="378">
        <v>66397488.769999996</v>
      </c>
      <c r="F16" s="477">
        <f t="shared" si="0"/>
        <v>-0.11274565226598232</v>
      </c>
    </row>
    <row r="17" spans="2:6">
      <c r="B17" s="376" t="s">
        <v>446</v>
      </c>
      <c r="C17" s="377" t="s">
        <v>295</v>
      </c>
      <c r="D17" s="378">
        <v>229783005</v>
      </c>
      <c r="E17" s="378">
        <v>59149732</v>
      </c>
      <c r="F17" s="477">
        <f t="shared" si="0"/>
        <v>-0.7425843917395023</v>
      </c>
    </row>
    <row r="18" spans="2:6">
      <c r="B18" s="376" t="s">
        <v>447</v>
      </c>
      <c r="C18" s="377" t="s">
        <v>35</v>
      </c>
      <c r="D18" s="378">
        <v>67699849.260000005</v>
      </c>
      <c r="E18" s="378">
        <v>55548254.049999997</v>
      </c>
      <c r="F18" s="477">
        <f t="shared" si="0"/>
        <v>-0.17949220482503636</v>
      </c>
    </row>
    <row r="19" spans="2:6">
      <c r="B19" s="376" t="s">
        <v>448</v>
      </c>
      <c r="C19" s="377" t="s">
        <v>449</v>
      </c>
      <c r="D19" s="378">
        <v>36669452</v>
      </c>
      <c r="E19" s="378">
        <v>55290969</v>
      </c>
      <c r="F19" s="473">
        <f t="shared" si="0"/>
        <v>0.50782097861729714</v>
      </c>
    </row>
    <row r="20" spans="2:6">
      <c r="B20" s="376" t="s">
        <v>450</v>
      </c>
      <c r="C20" s="377" t="s">
        <v>349</v>
      </c>
      <c r="D20" s="378">
        <v>67944000</v>
      </c>
      <c r="E20" s="378">
        <v>46105000</v>
      </c>
      <c r="F20" s="477">
        <f t="shared" si="0"/>
        <v>-0.32142646885670556</v>
      </c>
    </row>
    <row r="21" spans="2:6">
      <c r="B21" s="376" t="s">
        <v>452</v>
      </c>
      <c r="C21" s="377" t="s">
        <v>451</v>
      </c>
      <c r="D21" s="378">
        <v>61398631</v>
      </c>
      <c r="E21" s="378">
        <v>43110776</v>
      </c>
      <c r="F21" s="477">
        <f t="shared" si="0"/>
        <v>-0.29785444238976599</v>
      </c>
    </row>
    <row r="22" spans="2:6">
      <c r="B22" s="376" t="s">
        <v>453</v>
      </c>
      <c r="C22" s="377" t="s">
        <v>327</v>
      </c>
      <c r="D22" s="378">
        <v>28000792</v>
      </c>
      <c r="E22" s="378">
        <v>35492264.07</v>
      </c>
      <c r="F22" s="473">
        <f t="shared" si="0"/>
        <v>0.26754500622696664</v>
      </c>
    </row>
    <row r="23" spans="2:6">
      <c r="B23" s="376" t="s">
        <v>454</v>
      </c>
      <c r="C23" s="377" t="s">
        <v>51</v>
      </c>
      <c r="D23" s="378">
        <v>20241598</v>
      </c>
      <c r="E23" s="378">
        <v>33614102</v>
      </c>
      <c r="F23" s="473">
        <f t="shared" si="0"/>
        <v>0.66064467834999974</v>
      </c>
    </row>
    <row r="24" spans="2:6">
      <c r="B24" s="381" t="s">
        <v>455</v>
      </c>
      <c r="C24" s="377" t="s">
        <v>36</v>
      </c>
      <c r="D24" s="378">
        <v>23967736</v>
      </c>
      <c r="E24" s="378">
        <v>29471107</v>
      </c>
      <c r="F24" s="473">
        <f t="shared" si="0"/>
        <v>0.22961580518076463</v>
      </c>
    </row>
    <row r="25" spans="2:6">
      <c r="B25" s="376" t="s">
        <v>457</v>
      </c>
      <c r="C25" s="377" t="s">
        <v>49</v>
      </c>
      <c r="D25" s="378">
        <v>22920147.670000002</v>
      </c>
      <c r="E25" s="378">
        <v>26971408</v>
      </c>
      <c r="F25" s="473">
        <f t="shared" si="0"/>
        <v>0.17675542009280587</v>
      </c>
    </row>
    <row r="26" spans="2:6">
      <c r="B26" s="376" t="s">
        <v>458</v>
      </c>
      <c r="C26" s="377" t="s">
        <v>456</v>
      </c>
      <c r="D26" s="378">
        <v>6595608.0700000003</v>
      </c>
      <c r="E26" s="378">
        <v>24852655.899999999</v>
      </c>
      <c r="F26" s="473" t="s">
        <v>159</v>
      </c>
    </row>
    <row r="27" spans="2:6">
      <c r="B27" s="376" t="s">
        <v>459</v>
      </c>
      <c r="C27" s="377" t="s">
        <v>462</v>
      </c>
      <c r="D27" s="378">
        <v>9694813.6600000001</v>
      </c>
      <c r="E27" s="378">
        <v>20967606.869999997</v>
      </c>
      <c r="F27" s="473">
        <f t="shared" si="0"/>
        <v>1.162765330550974</v>
      </c>
    </row>
    <row r="28" spans="2:6">
      <c r="B28" s="376" t="s">
        <v>460</v>
      </c>
      <c r="C28" s="377" t="s">
        <v>353</v>
      </c>
      <c r="D28" s="378">
        <v>3149682</v>
      </c>
      <c r="E28" s="378">
        <v>20761919</v>
      </c>
      <c r="F28" s="473" t="s">
        <v>159</v>
      </c>
    </row>
    <row r="29" spans="2:6">
      <c r="B29" s="376" t="s">
        <v>461</v>
      </c>
      <c r="C29" s="377" t="s">
        <v>37</v>
      </c>
      <c r="D29" s="378">
        <v>36669007.149999999</v>
      </c>
      <c r="E29" s="378">
        <v>18467732</v>
      </c>
      <c r="F29" s="477">
        <f t="shared" si="0"/>
        <v>-0.49636672941661575</v>
      </c>
    </row>
    <row r="30" spans="2:6">
      <c r="B30" s="376" t="s">
        <v>463</v>
      </c>
      <c r="C30" s="377" t="s">
        <v>464</v>
      </c>
      <c r="D30" s="378">
        <v>11611689.73</v>
      </c>
      <c r="E30" s="378">
        <v>18255237.93</v>
      </c>
      <c r="F30" s="473">
        <f t="shared" si="0"/>
        <v>0.57214310358601006</v>
      </c>
    </row>
    <row r="31" spans="2:6">
      <c r="B31" s="376" t="s">
        <v>465</v>
      </c>
      <c r="C31" s="377" t="s">
        <v>466</v>
      </c>
      <c r="D31" s="378">
        <v>20057100</v>
      </c>
      <c r="E31" s="378">
        <v>17784441</v>
      </c>
      <c r="F31" s="477">
        <f t="shared" si="0"/>
        <v>-0.11330945151592209</v>
      </c>
    </row>
    <row r="32" spans="2:6">
      <c r="B32" s="376" t="s">
        <v>467</v>
      </c>
      <c r="C32" s="377" t="s">
        <v>52</v>
      </c>
      <c r="D32" s="378">
        <v>9098812</v>
      </c>
      <c r="E32" s="378">
        <v>15962463</v>
      </c>
      <c r="F32" s="473">
        <f t="shared" si="0"/>
        <v>0.75434584207256949</v>
      </c>
    </row>
    <row r="33" spans="2:6">
      <c r="B33" s="376" t="s">
        <v>468</v>
      </c>
      <c r="C33" s="377" t="s">
        <v>34</v>
      </c>
      <c r="D33" s="378">
        <v>9327922</v>
      </c>
      <c r="E33" s="378">
        <v>15665207</v>
      </c>
      <c r="F33" s="473">
        <f t="shared" si="0"/>
        <v>0.67938872130363004</v>
      </c>
    </row>
    <row r="34" spans="2:6">
      <c r="B34" s="376" t="s">
        <v>469</v>
      </c>
      <c r="C34" s="377" t="s">
        <v>678</v>
      </c>
      <c r="D34" s="378">
        <v>19119620.41</v>
      </c>
      <c r="E34" s="378">
        <v>15362604.960000001</v>
      </c>
      <c r="F34" s="477">
        <f t="shared" si="0"/>
        <v>-0.19650052508547677</v>
      </c>
    </row>
    <row r="35" spans="2:6">
      <c r="B35" s="376" t="s">
        <v>470</v>
      </c>
      <c r="C35" s="377" t="s">
        <v>84</v>
      </c>
      <c r="D35" s="378">
        <v>13087665.199999999</v>
      </c>
      <c r="E35" s="378">
        <v>14069852.699999999</v>
      </c>
      <c r="F35" s="473">
        <f t="shared" si="0"/>
        <v>7.5046808196163273E-2</v>
      </c>
    </row>
    <row r="36" spans="2:6">
      <c r="B36" s="376" t="s">
        <v>471</v>
      </c>
      <c r="C36" s="377" t="s">
        <v>476</v>
      </c>
      <c r="D36" s="378">
        <v>10216900</v>
      </c>
      <c r="E36" s="378">
        <v>12654400</v>
      </c>
      <c r="F36" s="473">
        <f t="shared" si="0"/>
        <v>0.23857530170599683</v>
      </c>
    </row>
    <row r="37" spans="2:6">
      <c r="B37" s="376" t="s">
        <v>473</v>
      </c>
      <c r="C37" s="377" t="s">
        <v>350</v>
      </c>
      <c r="D37" s="378">
        <v>15094911</v>
      </c>
      <c r="E37" s="378">
        <v>12643239</v>
      </c>
      <c r="F37" s="477">
        <f t="shared" si="0"/>
        <v>-0.16241712190287172</v>
      </c>
    </row>
    <row r="38" spans="2:6">
      <c r="B38" s="376" t="s">
        <v>474</v>
      </c>
      <c r="C38" s="377" t="s">
        <v>472</v>
      </c>
      <c r="D38" s="378">
        <v>7178965.6000000006</v>
      </c>
      <c r="E38" s="378">
        <v>11502489.970000003</v>
      </c>
      <c r="F38" s="473">
        <f t="shared" si="0"/>
        <v>0.60224893263174306</v>
      </c>
    </row>
    <row r="39" spans="2:6">
      <c r="B39" s="376" t="s">
        <v>475</v>
      </c>
      <c r="C39" s="377" t="s">
        <v>42</v>
      </c>
      <c r="D39" s="378">
        <v>-2690896</v>
      </c>
      <c r="E39" s="378">
        <v>10791618</v>
      </c>
      <c r="F39" s="477">
        <f t="shared" si="0"/>
        <v>-5.0104180912231469</v>
      </c>
    </row>
    <row r="40" spans="2:6">
      <c r="B40" s="376" t="s">
        <v>477</v>
      </c>
      <c r="C40" s="377" t="s">
        <v>679</v>
      </c>
      <c r="D40" s="378">
        <v>2177000</v>
      </c>
      <c r="E40" s="378">
        <v>9530000</v>
      </c>
      <c r="F40" s="473" t="s">
        <v>159</v>
      </c>
    </row>
    <row r="41" spans="2:6">
      <c r="B41" s="376" t="s">
        <v>479</v>
      </c>
      <c r="C41" s="377" t="s">
        <v>501</v>
      </c>
      <c r="D41" s="378">
        <v>5863176</v>
      </c>
      <c r="E41" s="378">
        <v>8267937</v>
      </c>
      <c r="F41" s="473">
        <f t="shared" si="0"/>
        <v>0.41014648033761913</v>
      </c>
    </row>
    <row r="42" spans="2:6">
      <c r="B42" s="376" t="s">
        <v>481</v>
      </c>
      <c r="C42" s="377" t="s">
        <v>478</v>
      </c>
      <c r="D42" s="378">
        <v>7859110.7299999986</v>
      </c>
      <c r="E42" s="378">
        <v>8176721.6999999993</v>
      </c>
      <c r="F42" s="473">
        <f t="shared" si="0"/>
        <v>4.0413092640062764E-2</v>
      </c>
    </row>
    <row r="43" spans="2:6">
      <c r="B43" s="376" t="s">
        <v>483</v>
      </c>
      <c r="C43" s="377" t="s">
        <v>480</v>
      </c>
      <c r="D43" s="378">
        <v>5932864.5499999998</v>
      </c>
      <c r="E43" s="378">
        <v>7534924.7200000007</v>
      </c>
      <c r="F43" s="473">
        <f t="shared" si="0"/>
        <v>0.27003147577336839</v>
      </c>
    </row>
    <row r="44" spans="2:6">
      <c r="B44" s="376" t="s">
        <v>485</v>
      </c>
      <c r="C44" s="377" t="s">
        <v>482</v>
      </c>
      <c r="D44" s="378">
        <v>8417355.6999999993</v>
      </c>
      <c r="E44" s="378">
        <v>7265799.9099999992</v>
      </c>
      <c r="F44" s="477">
        <f t="shared" si="0"/>
        <v>-0.13680730992513479</v>
      </c>
    </row>
    <row r="45" spans="2:6">
      <c r="B45" s="376" t="s">
        <v>486</v>
      </c>
      <c r="C45" s="377" t="s">
        <v>491</v>
      </c>
      <c r="D45" s="378">
        <v>5399599.1400000006</v>
      </c>
      <c r="E45" s="378">
        <v>6736019.9800000004</v>
      </c>
      <c r="F45" s="473">
        <f t="shared" si="0"/>
        <v>0.24750371376642599</v>
      </c>
    </row>
    <row r="46" spans="2:6">
      <c r="B46" s="376" t="s">
        <v>488</v>
      </c>
      <c r="C46" s="377" t="s">
        <v>391</v>
      </c>
      <c r="D46" s="378">
        <v>5644239</v>
      </c>
      <c r="E46" s="378">
        <v>6581764</v>
      </c>
      <c r="F46" s="473">
        <f t="shared" si="0"/>
        <v>0.16610299457553102</v>
      </c>
    </row>
    <row r="47" spans="2:6">
      <c r="B47" s="376" t="s">
        <v>490</v>
      </c>
      <c r="C47" s="377" t="s">
        <v>489</v>
      </c>
      <c r="D47" s="378">
        <v>3367422.3</v>
      </c>
      <c r="E47" s="378">
        <v>6401456</v>
      </c>
      <c r="F47" s="473">
        <f t="shared" si="0"/>
        <v>0.90099590419651276</v>
      </c>
    </row>
    <row r="48" spans="2:6">
      <c r="B48" s="376" t="s">
        <v>492</v>
      </c>
      <c r="C48" s="377" t="s">
        <v>484</v>
      </c>
      <c r="D48" s="378">
        <v>4480305.38</v>
      </c>
      <c r="E48" s="378">
        <v>6311522.6499999994</v>
      </c>
      <c r="F48" s="473">
        <f t="shared" si="0"/>
        <v>0.40872599403034426</v>
      </c>
    </row>
    <row r="49" spans="2:6">
      <c r="B49" s="376" t="s">
        <v>493</v>
      </c>
      <c r="C49" s="377" t="s">
        <v>496</v>
      </c>
      <c r="D49" s="378">
        <v>4159997.7399999998</v>
      </c>
      <c r="E49" s="378">
        <v>6248447</v>
      </c>
      <c r="F49" s="473">
        <f t="shared" si="0"/>
        <v>0.50203134485356715</v>
      </c>
    </row>
    <row r="50" spans="2:6">
      <c r="B50" s="376" t="s">
        <v>495</v>
      </c>
      <c r="C50" s="377" t="s">
        <v>487</v>
      </c>
      <c r="D50" s="378">
        <v>688400</v>
      </c>
      <c r="E50" s="378">
        <v>5408500</v>
      </c>
      <c r="F50" s="473" t="s">
        <v>159</v>
      </c>
    </row>
    <row r="51" spans="2:6">
      <c r="B51" s="376" t="s">
        <v>497</v>
      </c>
      <c r="C51" s="377" t="s">
        <v>680</v>
      </c>
      <c r="D51" s="378">
        <v>785393.89000000013</v>
      </c>
      <c r="E51" s="378">
        <v>5253916.04</v>
      </c>
      <c r="F51" s="473" t="s">
        <v>159</v>
      </c>
    </row>
    <row r="52" spans="2:6">
      <c r="B52" s="376" t="s">
        <v>499</v>
      </c>
      <c r="C52" s="377" t="s">
        <v>392</v>
      </c>
      <c r="D52" s="378">
        <v>5222824</v>
      </c>
      <c r="E52" s="378">
        <v>5076041</v>
      </c>
      <c r="F52" s="477">
        <f t="shared" si="0"/>
        <v>-2.8104144424548894E-2</v>
      </c>
    </row>
    <row r="53" spans="2:6">
      <c r="B53" s="376" t="s">
        <v>500</v>
      </c>
      <c r="C53" s="377" t="s">
        <v>494</v>
      </c>
      <c r="D53" s="378">
        <v>4946800</v>
      </c>
      <c r="E53" s="378">
        <v>4885105</v>
      </c>
      <c r="F53" s="477">
        <f t="shared" si="0"/>
        <v>-1.2471698876041049E-2</v>
      </c>
    </row>
    <row r="54" spans="2:6">
      <c r="B54" s="376" t="s">
        <v>502</v>
      </c>
      <c r="C54" s="377" t="s">
        <v>506</v>
      </c>
      <c r="D54" s="378">
        <v>5000000</v>
      </c>
      <c r="E54" s="378">
        <v>4560160</v>
      </c>
      <c r="F54" s="477">
        <f t="shared" si="0"/>
        <v>-8.7968000000000046E-2</v>
      </c>
    </row>
    <row r="55" spans="2:6">
      <c r="B55" s="376" t="s">
        <v>504</v>
      </c>
      <c r="C55" s="377" t="s">
        <v>752</v>
      </c>
      <c r="D55" s="378">
        <v>10277918</v>
      </c>
      <c r="E55" s="378">
        <v>4381737</v>
      </c>
      <c r="F55" s="477">
        <f t="shared" si="0"/>
        <v>-0.57367464889289832</v>
      </c>
    </row>
    <row r="56" spans="2:6">
      <c r="B56" s="376" t="s">
        <v>505</v>
      </c>
      <c r="C56" s="377" t="s">
        <v>53</v>
      </c>
      <c r="D56" s="378">
        <v>2801612</v>
      </c>
      <c r="E56" s="378">
        <v>4317919.87</v>
      </c>
      <c r="F56" s="473">
        <f t="shared" si="0"/>
        <v>0.54122693292290291</v>
      </c>
    </row>
    <row r="57" spans="2:6">
      <c r="B57" s="376" t="s">
        <v>507</v>
      </c>
      <c r="C57" s="377" t="s">
        <v>498</v>
      </c>
      <c r="D57" s="378">
        <v>4260886</v>
      </c>
      <c r="E57" s="378">
        <v>4021617</v>
      </c>
      <c r="F57" s="477">
        <f t="shared" si="0"/>
        <v>-5.615475279085147E-2</v>
      </c>
    </row>
    <row r="58" spans="2:6">
      <c r="B58" s="376" t="s">
        <v>508</v>
      </c>
      <c r="C58" s="377" t="s">
        <v>681</v>
      </c>
      <c r="D58" s="378">
        <v>6877477</v>
      </c>
      <c r="E58" s="378">
        <v>3831877.84</v>
      </c>
      <c r="F58" s="477">
        <f t="shared" si="0"/>
        <v>-0.44283669142041482</v>
      </c>
    </row>
    <row r="59" spans="2:6">
      <c r="B59" s="376"/>
      <c r="C59" s="395" t="s">
        <v>509</v>
      </c>
      <c r="D59" s="378">
        <f>D60-SUM(D9:D58)</f>
        <v>171011997.28999925</v>
      </c>
      <c r="E59" s="378">
        <f>E60-SUM(E9:E58)</f>
        <v>134301328.98000073</v>
      </c>
      <c r="F59" s="477">
        <f t="shared" si="0"/>
        <v>-0.21466720985513776</v>
      </c>
    </row>
    <row r="60" spans="2:6">
      <c r="B60" s="519"/>
      <c r="C60" s="520" t="s">
        <v>404</v>
      </c>
      <c r="D60" s="378">
        <v>2013481385.02</v>
      </c>
      <c r="E60" s="378">
        <v>1958794555.7000008</v>
      </c>
      <c r="F60" s="477">
        <f>+E60/D60-1</f>
        <v>-2.7160335192001783E-2</v>
      </c>
    </row>
    <row r="61" spans="2:6">
      <c r="B61" s="372"/>
      <c r="C61" s="382"/>
      <c r="D61" s="383" t="e">
        <f>+'[2]Inversiones 1'!J24-'[2]Inversiones 2'!D60</f>
        <v>#REF!</v>
      </c>
      <c r="E61" s="383" t="e">
        <f>-E60+'[2]Inversiones 1'!J23</f>
        <v>#REF!</v>
      </c>
      <c r="F61" s="521"/>
    </row>
    <row r="62" spans="2:6">
      <c r="B62" s="359" t="s">
        <v>419</v>
      </c>
      <c r="C62" s="384"/>
      <c r="D62" s="383" t="e">
        <f>+D60-'[2]Inversiones 1'!J24</f>
        <v>#REF!</v>
      </c>
      <c r="E62" s="383" t="e">
        <f>+E60-'[2]Inversiones 1'!J23</f>
        <v>#REF!</v>
      </c>
      <c r="F62" s="385"/>
    </row>
    <row r="63" spans="2:6">
      <c r="B63" s="363" t="s">
        <v>420</v>
      </c>
      <c r="C63" s="341"/>
      <c r="D63" s="386"/>
      <c r="E63" s="387"/>
      <c r="F63" s="388"/>
    </row>
    <row r="64" spans="2:6">
      <c r="B64" s="363" t="s">
        <v>421</v>
      </c>
      <c r="C64" s="341"/>
      <c r="D64" s="386"/>
      <c r="E64" s="387"/>
      <c r="F64" s="388"/>
    </row>
    <row r="65" spans="2:6">
      <c r="B65" s="363"/>
      <c r="C65" s="341"/>
      <c r="D65" s="341"/>
      <c r="E65" s="389"/>
      <c r="F65" s="341"/>
    </row>
    <row r="66" spans="2:6">
      <c r="B66" s="367" t="s">
        <v>422</v>
      </c>
      <c r="E66" s="390"/>
      <c r="F66" s="341"/>
    </row>
    <row r="67" spans="2:6">
      <c r="B67" s="370"/>
      <c r="E67" s="390"/>
      <c r="F67" s="341"/>
    </row>
    <row r="68" spans="2:6">
      <c r="B68" s="370" t="s">
        <v>747</v>
      </c>
      <c r="E68" s="390"/>
      <c r="F68" s="341"/>
    </row>
    <row r="69" spans="2:6">
      <c r="D69" s="341"/>
      <c r="E69" s="341"/>
    </row>
    <row r="70" spans="2:6">
      <c r="B70" s="370" t="s">
        <v>423</v>
      </c>
      <c r="D70" s="341"/>
      <c r="E70" s="341"/>
      <c r="F70" s="341"/>
    </row>
    <row r="71" spans="2:6">
      <c r="B71" s="372" t="s">
        <v>424</v>
      </c>
      <c r="D71" s="391"/>
      <c r="E71" s="391"/>
      <c r="F71" s="392"/>
    </row>
  </sheetData>
  <mergeCells count="4">
    <mergeCell ref="B6:F6"/>
    <mergeCell ref="D7:F7"/>
    <mergeCell ref="B4:F4"/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5"/>
  <sheetViews>
    <sheetView topLeftCell="A61" zoomScale="145" zoomScaleNormal="145" workbookViewId="0">
      <selection activeCell="A2" sqref="A2"/>
    </sheetView>
  </sheetViews>
  <sheetFormatPr baseColWidth="10" defaultColWidth="11.5703125" defaultRowHeight="12" customHeight="1"/>
  <cols>
    <col min="1" max="1" width="49" style="112" customWidth="1"/>
    <col min="2" max="2" width="16.28515625" style="111" customWidth="1"/>
    <col min="3" max="3" width="11.42578125" style="111" customWidth="1"/>
    <col min="4" max="4" width="10.85546875" style="111" customWidth="1"/>
    <col min="5" max="5" width="11.5703125" style="111" customWidth="1"/>
    <col min="6" max="16384" width="11.5703125" style="112"/>
  </cols>
  <sheetData>
    <row r="1" spans="1:9" ht="12" customHeight="1">
      <c r="A1" s="110" t="s">
        <v>735</v>
      </c>
    </row>
    <row r="2" spans="1:9" ht="12" customHeight="1">
      <c r="A2" s="113" t="s">
        <v>44</v>
      </c>
    </row>
    <row r="3" spans="1:9" s="116" customFormat="1" ht="12" customHeight="1">
      <c r="A3" s="114"/>
      <c r="B3" s="115"/>
      <c r="C3" s="115"/>
      <c r="D3" s="115"/>
      <c r="E3" s="115"/>
    </row>
    <row r="4" spans="1:9" ht="12" customHeight="1" thickBot="1"/>
    <row r="5" spans="1:9" ht="12" customHeight="1" thickBot="1">
      <c r="B5" s="527" t="str">
        <f xml:space="preserve"> "Acumulado Enero - " &amp;'02 MACRO'!B1</f>
        <v>Acumulado Enero - Junio</v>
      </c>
      <c r="C5" s="528"/>
      <c r="D5" s="529"/>
    </row>
    <row r="6" spans="1:9" ht="12" customHeight="1">
      <c r="A6" s="117" t="s">
        <v>74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9" ht="12" customHeight="1" thickBot="1">
      <c r="A7" s="120"/>
      <c r="B7" s="121"/>
      <c r="C7" s="121"/>
      <c r="D7" s="122"/>
      <c r="E7" s="122"/>
    </row>
    <row r="8" spans="1:9" ht="12" customHeight="1">
      <c r="A8" s="123"/>
      <c r="B8" s="124"/>
      <c r="C8" s="125"/>
      <c r="D8" s="126"/>
      <c r="E8" s="127"/>
    </row>
    <row r="9" spans="1:9" ht="12" customHeight="1" thickBot="1">
      <c r="A9" s="123"/>
      <c r="B9" s="128"/>
      <c r="C9" s="128"/>
      <c r="D9" s="128"/>
      <c r="E9" s="128"/>
    </row>
    <row r="10" spans="1:9" ht="12" customHeight="1" thickBot="1">
      <c r="A10" s="129" t="s">
        <v>50</v>
      </c>
      <c r="B10" s="130">
        <f>SUM(B11:B21)</f>
        <v>1122137.638938</v>
      </c>
      <c r="C10" s="131">
        <f>SUM(C11:C21)</f>
        <v>1175092.6538500001</v>
      </c>
      <c r="D10" s="132">
        <v>1</v>
      </c>
      <c r="E10" s="133">
        <f t="shared" ref="E10:E21" si="0">C10/B10-1</f>
        <v>4.7191193909257967E-2</v>
      </c>
    </row>
    <row r="11" spans="1:9" ht="12" customHeight="1">
      <c r="A11" s="134" t="s">
        <v>33</v>
      </c>
      <c r="B11" s="135">
        <v>259296.381608</v>
      </c>
      <c r="C11" s="136">
        <v>246383.96551900002</v>
      </c>
      <c r="D11" s="137">
        <f t="shared" ref="D11:D21" si="1">C11/$C$10</f>
        <v>0.20967194774962042</v>
      </c>
      <c r="E11" s="138">
        <f>C11/B11-1</f>
        <v>-4.9797903113514175E-2</v>
      </c>
      <c r="F11" s="315"/>
      <c r="G11" s="295"/>
      <c r="H11" s="180"/>
      <c r="I11" s="274"/>
    </row>
    <row r="12" spans="1:9" ht="12" customHeight="1">
      <c r="A12" s="134" t="s">
        <v>295</v>
      </c>
      <c r="B12" s="135">
        <v>118583.267001</v>
      </c>
      <c r="C12" s="136">
        <v>217639.629896</v>
      </c>
      <c r="D12" s="137">
        <f>C12/$C$10</f>
        <v>0.18521061227209543</v>
      </c>
      <c r="E12" s="138">
        <f t="shared" si="0"/>
        <v>0.8353317074167359</v>
      </c>
    </row>
    <row r="13" spans="1:9" ht="12" customHeight="1">
      <c r="A13" s="134" t="s">
        <v>39</v>
      </c>
      <c r="B13" s="135">
        <v>233642.07131</v>
      </c>
      <c r="C13" s="136">
        <v>216380.341484</v>
      </c>
      <c r="D13" s="137">
        <f>C13/$C$10</f>
        <v>0.18413896195765073</v>
      </c>
      <c r="E13" s="138">
        <f t="shared" si="0"/>
        <v>-7.3881085410755776E-2</v>
      </c>
    </row>
    <row r="14" spans="1:9" ht="12" customHeight="1">
      <c r="A14" s="134" t="s">
        <v>40</v>
      </c>
      <c r="B14" s="135">
        <v>155724.17786200001</v>
      </c>
      <c r="C14" s="136">
        <v>146257.67048800003</v>
      </c>
      <c r="D14" s="137">
        <f t="shared" si="1"/>
        <v>0.12446479859167747</v>
      </c>
      <c r="E14" s="138">
        <f t="shared" si="0"/>
        <v>-6.0790222199079591E-2</v>
      </c>
    </row>
    <row r="15" spans="1:9" ht="12" customHeight="1">
      <c r="A15" s="134" t="s">
        <v>41</v>
      </c>
      <c r="B15" s="135">
        <v>106726.472444</v>
      </c>
      <c r="C15" s="136">
        <v>96486.362846000004</v>
      </c>
      <c r="D15" s="137">
        <f t="shared" si="1"/>
        <v>8.2109578789279394E-2</v>
      </c>
      <c r="E15" s="138">
        <f>C15/B15-1</f>
        <v>-9.5947231867642202E-2</v>
      </c>
    </row>
    <row r="16" spans="1:9" ht="12" customHeight="1">
      <c r="A16" s="134" t="s">
        <v>35</v>
      </c>
      <c r="B16" s="135">
        <v>73793.724700000006</v>
      </c>
      <c r="C16" s="136">
        <v>91197.389899999995</v>
      </c>
      <c r="D16" s="137">
        <f t="shared" si="1"/>
        <v>7.7608680133610372E-2</v>
      </c>
      <c r="E16" s="138">
        <f t="shared" si="0"/>
        <v>0.23584207560673498</v>
      </c>
    </row>
    <row r="17" spans="1:5" ht="12" customHeight="1">
      <c r="A17" s="134" t="s">
        <v>212</v>
      </c>
      <c r="B17" s="135">
        <v>63842.872199999998</v>
      </c>
      <c r="C17" s="136">
        <v>57010.440470000001</v>
      </c>
      <c r="D17" s="137">
        <f t="shared" si="1"/>
        <v>4.8515698130878922E-2</v>
      </c>
      <c r="E17" s="138">
        <f t="shared" si="0"/>
        <v>-0.10701949167631586</v>
      </c>
    </row>
    <row r="18" spans="1:5" ht="12" customHeight="1">
      <c r="A18" s="134" t="s">
        <v>34</v>
      </c>
      <c r="B18" s="135">
        <v>23022.178599999999</v>
      </c>
      <c r="C18" s="136">
        <v>21772.330399999999</v>
      </c>
      <c r="D18" s="137">
        <f t="shared" si="1"/>
        <v>1.8528181866056686E-2</v>
      </c>
      <c r="E18" s="138">
        <f t="shared" si="0"/>
        <v>-5.428887603191479E-2</v>
      </c>
    </row>
    <row r="19" spans="1:5" ht="12" customHeight="1">
      <c r="A19" s="134" t="s">
        <v>245</v>
      </c>
      <c r="B19" s="135">
        <v>21501.287644</v>
      </c>
      <c r="C19" s="136">
        <v>21741.041315999999</v>
      </c>
      <c r="D19" s="137">
        <f t="shared" si="1"/>
        <v>1.850155495804438E-2</v>
      </c>
      <c r="E19" s="138">
        <f t="shared" si="0"/>
        <v>1.1150665763355105E-2</v>
      </c>
    </row>
    <row r="20" spans="1:5" ht="12" customHeight="1">
      <c r="A20" s="134" t="s">
        <v>42</v>
      </c>
      <c r="B20" s="135">
        <v>15302.367607</v>
      </c>
      <c r="C20" s="136">
        <v>14926.896713</v>
      </c>
      <c r="D20" s="137">
        <f t="shared" si="1"/>
        <v>1.2702740217202829E-2</v>
      </c>
      <c r="E20" s="138">
        <f t="shared" si="0"/>
        <v>-2.4536784348863971E-2</v>
      </c>
    </row>
    <row r="21" spans="1:5" ht="12" customHeight="1" thickBot="1">
      <c r="A21" s="134" t="s">
        <v>43</v>
      </c>
      <c r="B21" s="135">
        <v>50702.837962000005</v>
      </c>
      <c r="C21" s="139">
        <v>45296.584818000018</v>
      </c>
      <c r="D21" s="140">
        <f t="shared" si="1"/>
        <v>3.8547245333883345E-2</v>
      </c>
      <c r="E21" s="138">
        <f t="shared" si="0"/>
        <v>-0.10662624344719684</v>
      </c>
    </row>
    <row r="22" spans="1:5" ht="12" customHeight="1" thickBot="1"/>
    <row r="23" spans="1:5" ht="12" customHeight="1" thickBot="1">
      <c r="A23" s="129" t="s">
        <v>299</v>
      </c>
      <c r="B23" s="486">
        <f>SUM(B24:B34)</f>
        <v>77138433.277946949</v>
      </c>
      <c r="C23" s="131">
        <f>SUM(C24:C34)</f>
        <v>72512509.760083318</v>
      </c>
      <c r="D23" s="132">
        <v>1</v>
      </c>
      <c r="E23" s="133">
        <f>C23/B23-1</f>
        <v>-5.9969114244197819E-2</v>
      </c>
    </row>
    <row r="24" spans="1:5" ht="12" customHeight="1">
      <c r="A24" s="134" t="s">
        <v>37</v>
      </c>
      <c r="B24" s="135">
        <v>10858856.274600001</v>
      </c>
      <c r="C24" s="136">
        <v>8039505.9943999993</v>
      </c>
      <c r="D24" s="137">
        <f>C24/$C$23</f>
        <v>0.11087060730623871</v>
      </c>
      <c r="E24" s="138">
        <f>C24/B24-1</f>
        <v>-0.25963602509361472</v>
      </c>
    </row>
    <row r="25" spans="1:5" ht="12" customHeight="1">
      <c r="A25" s="134" t="s">
        <v>45</v>
      </c>
      <c r="B25" s="135">
        <v>8707894.2907699998</v>
      </c>
      <c r="C25" s="136">
        <v>7665475.3128599999</v>
      </c>
      <c r="D25" s="137">
        <f>C25/$C$23</f>
        <v>0.10571245345419958</v>
      </c>
      <c r="E25" s="138">
        <f>C25/B25-1</f>
        <v>-0.11970965001434619</v>
      </c>
    </row>
    <row r="26" spans="1:5" ht="12" customHeight="1">
      <c r="A26" s="134" t="s">
        <v>47</v>
      </c>
      <c r="B26" s="135">
        <v>3662164.1765129999</v>
      </c>
      <c r="C26" s="136">
        <v>3842874.7605900001</v>
      </c>
      <c r="D26" s="137">
        <f t="shared" ref="D26:D34" si="2">C26/$C$23</f>
        <v>5.2996024731520541E-2</v>
      </c>
      <c r="E26" s="138">
        <f t="shared" ref="E26:E34" si="3">C26/B26-1</f>
        <v>4.9345298399228854E-2</v>
      </c>
    </row>
    <row r="27" spans="1:5" ht="12" customHeight="1">
      <c r="A27" s="134" t="s">
        <v>327</v>
      </c>
      <c r="B27" s="135">
        <v>3478283.1695420011</v>
      </c>
      <c r="C27" s="136">
        <v>3795413.29819</v>
      </c>
      <c r="D27" s="137">
        <f t="shared" si="2"/>
        <v>5.2341496808586525E-2</v>
      </c>
      <c r="E27" s="138">
        <f t="shared" si="3"/>
        <v>9.1174327445501469E-2</v>
      </c>
    </row>
    <row r="28" spans="1:5" ht="12" customHeight="1">
      <c r="A28" s="134" t="s">
        <v>49</v>
      </c>
      <c r="B28" s="135">
        <v>2927507.5619999999</v>
      </c>
      <c r="C28" s="136">
        <v>3076707.213</v>
      </c>
      <c r="D28" s="137">
        <f t="shared" si="2"/>
        <v>4.24300196363313E-2</v>
      </c>
      <c r="E28" s="138">
        <f t="shared" si="3"/>
        <v>5.0964736329518034E-2</v>
      </c>
    </row>
    <row r="29" spans="1:5" ht="12" customHeight="1">
      <c r="A29" s="134" t="s">
        <v>246</v>
      </c>
      <c r="B29" s="135">
        <v>2843240.451256</v>
      </c>
      <c r="C29" s="136">
        <v>3063238.4724660004</v>
      </c>
      <c r="D29" s="137">
        <f t="shared" si="2"/>
        <v>4.2244275954605719E-2</v>
      </c>
      <c r="E29" s="138">
        <f t="shared" si="3"/>
        <v>7.7375805874180026E-2</v>
      </c>
    </row>
    <row r="30" spans="1:5" ht="12" customHeight="1">
      <c r="A30" s="134" t="s">
        <v>36</v>
      </c>
      <c r="B30" s="135">
        <v>3018831.7348000002</v>
      </c>
      <c r="C30" s="136">
        <v>3034070.3270299998</v>
      </c>
      <c r="D30" s="137">
        <f t="shared" si="2"/>
        <v>4.184202611478488E-2</v>
      </c>
      <c r="E30" s="138">
        <f t="shared" si="3"/>
        <v>5.0478441889736381E-3</v>
      </c>
    </row>
    <row r="31" spans="1:5" ht="12" customHeight="1">
      <c r="A31" s="134" t="s">
        <v>48</v>
      </c>
      <c r="B31" s="135">
        <v>3046808.3616909999</v>
      </c>
      <c r="C31" s="136">
        <v>2961271.1552940002</v>
      </c>
      <c r="D31" s="137">
        <f t="shared" si="2"/>
        <v>4.0838072838627913E-2</v>
      </c>
      <c r="E31" s="138">
        <f t="shared" si="3"/>
        <v>-2.8074363807222169E-2</v>
      </c>
    </row>
    <row r="32" spans="1:5" ht="12" customHeight="1">
      <c r="A32" s="134" t="s">
        <v>42</v>
      </c>
      <c r="B32" s="135">
        <v>2283592.9059000001</v>
      </c>
      <c r="C32" s="136">
        <v>2260791.6701000002</v>
      </c>
      <c r="D32" s="137">
        <f t="shared" si="2"/>
        <v>3.1177953674202029E-2</v>
      </c>
      <c r="E32" s="138">
        <f t="shared" si="3"/>
        <v>-9.9848075990643936E-3</v>
      </c>
    </row>
    <row r="33" spans="1:5" ht="12" customHeight="1">
      <c r="A33" s="134" t="s">
        <v>390</v>
      </c>
      <c r="B33" s="135">
        <v>2164815.2341499999</v>
      </c>
      <c r="C33" s="136">
        <v>1990324.3514779999</v>
      </c>
      <c r="D33" s="137">
        <f t="shared" si="2"/>
        <v>2.7448013564324782E-2</v>
      </c>
      <c r="E33" s="138">
        <f t="shared" si="3"/>
        <v>-8.06031295047277E-2</v>
      </c>
    </row>
    <row r="34" spans="1:5" ht="12" customHeight="1" thickBot="1">
      <c r="A34" s="134" t="s">
        <v>43</v>
      </c>
      <c r="B34" s="135">
        <v>34146439.116724953</v>
      </c>
      <c r="C34" s="139">
        <v>32782837.204675313</v>
      </c>
      <c r="D34" s="140">
        <f t="shared" si="2"/>
        <v>0.45209905591657795</v>
      </c>
      <c r="E34" s="138">
        <f t="shared" si="3"/>
        <v>-3.9933941790778027E-2</v>
      </c>
    </row>
    <row r="35" spans="1:5" ht="12" customHeight="1" thickBot="1">
      <c r="A35" s="487"/>
      <c r="B35" s="142"/>
      <c r="C35" s="267"/>
    </row>
    <row r="36" spans="1:5" ht="12" customHeight="1" thickBot="1">
      <c r="A36" s="129" t="s">
        <v>54</v>
      </c>
      <c r="B36" s="486">
        <f>SUM(B37:B47)</f>
        <v>154870.67953700002</v>
      </c>
      <c r="C36" s="131">
        <f>SUM(C37:C47)</f>
        <v>151699.842795</v>
      </c>
      <c r="D36" s="132">
        <v>1</v>
      </c>
      <c r="E36" s="133">
        <f t="shared" ref="E36:E47" si="4">C36/B36-1</f>
        <v>-2.0474093298224805E-2</v>
      </c>
    </row>
    <row r="37" spans="1:5" ht="12" customHeight="1">
      <c r="A37" s="134" t="s">
        <v>353</v>
      </c>
      <c r="B37" s="135">
        <v>15126.777227</v>
      </c>
      <c r="C37" s="136">
        <v>13996.721912000001</v>
      </c>
      <c r="D37" s="137">
        <f t="shared" ref="D37:D47" si="5">C37/$C$36</f>
        <v>9.2265895956889749E-2</v>
      </c>
      <c r="E37" s="138">
        <f t="shared" si="4"/>
        <v>-7.4705622885947398E-2</v>
      </c>
    </row>
    <row r="38" spans="1:5" ht="12" customHeight="1">
      <c r="A38" s="134" t="s">
        <v>34</v>
      </c>
      <c r="B38" s="135">
        <v>7184.4386999999997</v>
      </c>
      <c r="C38" s="136">
        <v>12619.655500000001</v>
      </c>
      <c r="D38" s="137">
        <f t="shared" si="5"/>
        <v>8.3188322858406688E-2</v>
      </c>
      <c r="E38" s="138">
        <f t="shared" si="4"/>
        <v>0.75652629620181755</v>
      </c>
    </row>
    <row r="39" spans="1:5" ht="12" customHeight="1">
      <c r="A39" s="134" t="s">
        <v>84</v>
      </c>
      <c r="B39" s="135">
        <v>11437.61578</v>
      </c>
      <c r="C39" s="136">
        <v>11618.404560000001</v>
      </c>
      <c r="D39" s="137">
        <f t="shared" si="5"/>
        <v>7.6588112063507963E-2</v>
      </c>
      <c r="E39" s="138">
        <f t="shared" si="4"/>
        <v>1.5806509282829007E-2</v>
      </c>
    </row>
    <row r="40" spans="1:5" ht="12" customHeight="1">
      <c r="A40" s="134" t="s">
        <v>246</v>
      </c>
      <c r="B40" s="135">
        <v>10806.642925</v>
      </c>
      <c r="C40" s="136">
        <v>11517.670382999999</v>
      </c>
      <c r="D40" s="137">
        <f t="shared" si="5"/>
        <v>7.5924075930417639E-2</v>
      </c>
      <c r="E40" s="138">
        <f t="shared" si="4"/>
        <v>6.5795405930838546E-2</v>
      </c>
    </row>
    <row r="41" spans="1:5" ht="12" customHeight="1">
      <c r="A41" s="134" t="s">
        <v>39</v>
      </c>
      <c r="B41" s="135">
        <v>5733.5352430000003</v>
      </c>
      <c r="C41" s="136">
        <v>9728.6443459999991</v>
      </c>
      <c r="D41" s="137">
        <f t="shared" si="5"/>
        <v>6.4130879549735786E-2</v>
      </c>
      <c r="E41" s="138">
        <f t="shared" si="4"/>
        <v>0.69679681621868061</v>
      </c>
    </row>
    <row r="42" spans="1:5" ht="12" customHeight="1">
      <c r="A42" s="134" t="s">
        <v>51</v>
      </c>
      <c r="B42" s="135">
        <v>14343.810151</v>
      </c>
      <c r="C42" s="136">
        <v>9616.422614000001</v>
      </c>
      <c r="D42" s="137">
        <f t="shared" si="5"/>
        <v>6.3391117860255003E-2</v>
      </c>
      <c r="E42" s="138">
        <f t="shared" si="4"/>
        <v>-0.32957683399556303</v>
      </c>
    </row>
    <row r="43" spans="1:5" ht="12" customHeight="1">
      <c r="A43" s="134" t="s">
        <v>245</v>
      </c>
      <c r="B43" s="135">
        <v>8689.1944590000003</v>
      </c>
      <c r="C43" s="136">
        <v>8055.6528589999998</v>
      </c>
      <c r="D43" s="137">
        <f t="shared" si="5"/>
        <v>5.3102578819979582E-2</v>
      </c>
      <c r="E43" s="138">
        <f t="shared" si="4"/>
        <v>-7.29114307418679E-2</v>
      </c>
    </row>
    <row r="44" spans="1:5" ht="12" customHeight="1">
      <c r="A44" s="134" t="s">
        <v>52</v>
      </c>
      <c r="B44" s="135">
        <v>7802.4316849999996</v>
      </c>
      <c r="C44" s="136">
        <v>7991.302318</v>
      </c>
      <c r="D44" s="137">
        <f t="shared" si="5"/>
        <v>5.2678382328972276E-2</v>
      </c>
      <c r="E44" s="138">
        <f t="shared" si="4"/>
        <v>2.4206637190185232E-2</v>
      </c>
    </row>
    <row r="45" spans="1:5" ht="12" customHeight="1">
      <c r="A45" s="134" t="s">
        <v>296</v>
      </c>
      <c r="B45" s="135">
        <v>8985.545478</v>
      </c>
      <c r="C45" s="136">
        <v>7680.1129250000004</v>
      </c>
      <c r="D45" s="137">
        <f t="shared" si="5"/>
        <v>5.0627032853148977E-2</v>
      </c>
      <c r="E45" s="138">
        <f t="shared" si="4"/>
        <v>-0.14528139178597343</v>
      </c>
    </row>
    <row r="46" spans="1:5" ht="12" customHeight="1">
      <c r="A46" s="134" t="s">
        <v>678</v>
      </c>
      <c r="B46" s="135">
        <v>9734.355485</v>
      </c>
      <c r="C46" s="136">
        <v>7538.9257969999999</v>
      </c>
      <c r="D46" s="137">
        <f t="shared" si="5"/>
        <v>4.9696332297375863E-2</v>
      </c>
      <c r="E46" s="138">
        <f t="shared" si="4"/>
        <v>-0.2255341600564118</v>
      </c>
    </row>
    <row r="47" spans="1:5" ht="12" customHeight="1">
      <c r="A47" s="134" t="s">
        <v>43</v>
      </c>
      <c r="B47" s="135">
        <v>55026.332404000015</v>
      </c>
      <c r="C47" s="136">
        <v>51336.32958100002</v>
      </c>
      <c r="D47" s="137">
        <f t="shared" si="5"/>
        <v>0.33840726948131061</v>
      </c>
      <c r="E47" s="138">
        <f t="shared" si="4"/>
        <v>-6.7058854584532646E-2</v>
      </c>
    </row>
    <row r="48" spans="1:5" ht="12" customHeight="1" thickBot="1"/>
    <row r="49" spans="1:5" ht="12" customHeight="1" thickBot="1">
      <c r="A49" s="129" t="s">
        <v>300</v>
      </c>
      <c r="B49" s="130">
        <f>SUM(B50:B60)</f>
        <v>2170733.0024340004</v>
      </c>
      <c r="C49" s="131">
        <f>SUM(C50:C60)</f>
        <v>2156480.6703740004</v>
      </c>
      <c r="D49" s="132">
        <v>1</v>
      </c>
      <c r="E49" s="133">
        <f t="shared" ref="E49:E60" si="6">C49/B49-1</f>
        <v>-6.5656771440887329E-3</v>
      </c>
    </row>
    <row r="50" spans="1:5" ht="12" customHeight="1">
      <c r="A50" s="134" t="s">
        <v>246</v>
      </c>
      <c r="B50" s="135">
        <v>345613.72835200006</v>
      </c>
      <c r="C50" s="136">
        <v>381610.50760199997</v>
      </c>
      <c r="D50" s="137">
        <f t="shared" ref="D50:D60" si="7">C50/$C$49</f>
        <v>0.176959855399871</v>
      </c>
      <c r="E50" s="138">
        <f t="shared" si="6"/>
        <v>0.10415321006386047</v>
      </c>
    </row>
    <row r="51" spans="1:5" ht="12" customHeight="1">
      <c r="A51" s="134" t="s">
        <v>39</v>
      </c>
      <c r="B51" s="135">
        <v>351035.347985</v>
      </c>
      <c r="C51" s="136">
        <v>325721.52456799999</v>
      </c>
      <c r="D51" s="137">
        <f t="shared" si="7"/>
        <v>0.15104309954770417</v>
      </c>
      <c r="E51" s="138">
        <f t="shared" si="6"/>
        <v>-7.2111892897126939E-2</v>
      </c>
    </row>
    <row r="52" spans="1:5" ht="12" customHeight="1">
      <c r="A52" s="134" t="s">
        <v>36</v>
      </c>
      <c r="B52" s="135">
        <v>211506.47203599999</v>
      </c>
      <c r="C52" s="136">
        <v>229435.80242399999</v>
      </c>
      <c r="D52" s="137">
        <f t="shared" si="7"/>
        <v>0.10639362808858785</v>
      </c>
      <c r="E52" s="138">
        <f t="shared" si="6"/>
        <v>8.4769653691487479E-2</v>
      </c>
    </row>
    <row r="53" spans="1:5" ht="12" customHeight="1">
      <c r="A53" s="134" t="s">
        <v>51</v>
      </c>
      <c r="B53" s="135">
        <v>195187.35689499998</v>
      </c>
      <c r="C53" s="136">
        <v>110271.31922600001</v>
      </c>
      <c r="D53" s="137">
        <f t="shared" si="7"/>
        <v>5.1134851677977503E-2</v>
      </c>
      <c r="E53" s="138">
        <f t="shared" si="6"/>
        <v>-0.43504886289679157</v>
      </c>
    </row>
    <row r="54" spans="1:5" ht="12" customHeight="1">
      <c r="A54" s="134" t="s">
        <v>353</v>
      </c>
      <c r="B54" s="135">
        <v>95756.300801999998</v>
      </c>
      <c r="C54" s="136">
        <v>93983.940849999999</v>
      </c>
      <c r="D54" s="137">
        <f>C54/$C$49</f>
        <v>4.3582092870649417E-2</v>
      </c>
      <c r="E54" s="138">
        <f>C54/B54-1</f>
        <v>-1.8509068720864552E-2</v>
      </c>
    </row>
    <row r="55" spans="1:5" ht="12" customHeight="1">
      <c r="A55" s="134" t="s">
        <v>392</v>
      </c>
      <c r="B55" s="135">
        <v>51006.016422000001</v>
      </c>
      <c r="C55" s="136">
        <v>80493.790469</v>
      </c>
      <c r="D55" s="137">
        <f t="shared" si="7"/>
        <v>3.7326460457000006E-2</v>
      </c>
      <c r="E55" s="138">
        <f t="shared" si="6"/>
        <v>0.57812344730143006</v>
      </c>
    </row>
    <row r="56" spans="1:5" ht="12" customHeight="1">
      <c r="A56" s="134" t="s">
        <v>35</v>
      </c>
      <c r="B56" s="135">
        <v>72483.330694999997</v>
      </c>
      <c r="C56" s="136">
        <v>74723.108674999996</v>
      </c>
      <c r="D56" s="137">
        <f t="shared" si="7"/>
        <v>3.4650488502658686E-2</v>
      </c>
      <c r="E56" s="138">
        <f t="shared" si="6"/>
        <v>3.0900594088655753E-2</v>
      </c>
    </row>
    <row r="57" spans="1:5" ht="12" customHeight="1">
      <c r="A57" s="134" t="s">
        <v>683</v>
      </c>
      <c r="B57" s="135">
        <v>64906.643712999998</v>
      </c>
      <c r="C57" s="136">
        <v>61562.261117999995</v>
      </c>
      <c r="D57" s="137">
        <f t="shared" si="7"/>
        <v>2.8547559903387955E-2</v>
      </c>
      <c r="E57" s="138">
        <f t="shared" si="6"/>
        <v>-5.1526044233437429E-2</v>
      </c>
    </row>
    <row r="58" spans="1:5" ht="12" customHeight="1">
      <c r="A58" s="134" t="s">
        <v>245</v>
      </c>
      <c r="B58" s="135">
        <v>64039.319210000001</v>
      </c>
      <c r="C58" s="136">
        <v>61392.696879000003</v>
      </c>
      <c r="D58" s="137">
        <f t="shared" si="7"/>
        <v>2.8468929827389834E-2</v>
      </c>
      <c r="E58" s="138">
        <f t="shared" si="6"/>
        <v>-4.1328083490723921E-2</v>
      </c>
    </row>
    <row r="59" spans="1:5" ht="12" customHeight="1">
      <c r="A59" s="134" t="s">
        <v>40</v>
      </c>
      <c r="B59" s="135">
        <v>57282.529294</v>
      </c>
      <c r="C59" s="136">
        <v>60580.416295999996</v>
      </c>
      <c r="D59" s="137">
        <f t="shared" si="7"/>
        <v>2.8092260286985776E-2</v>
      </c>
      <c r="E59" s="138">
        <f t="shared" si="6"/>
        <v>5.7572300710985402E-2</v>
      </c>
    </row>
    <row r="60" spans="1:5" ht="12" customHeight="1">
      <c r="A60" s="134" t="s">
        <v>43</v>
      </c>
      <c r="B60" s="135">
        <v>661915.95703000005</v>
      </c>
      <c r="C60" s="136">
        <v>676705.30226700031</v>
      </c>
      <c r="D60" s="137">
        <f t="shared" si="7"/>
        <v>0.31380077343778773</v>
      </c>
      <c r="E60" s="138">
        <f t="shared" si="6"/>
        <v>2.2343237203949151E-2</v>
      </c>
    </row>
    <row r="61" spans="1:5" ht="12" customHeight="1" thickBot="1"/>
    <row r="62" spans="1:5" ht="12" customHeight="1" thickBot="1">
      <c r="A62" s="129" t="s">
        <v>55</v>
      </c>
      <c r="B62" s="130">
        <f>SUM(B63:B73)</f>
        <v>628700.33857699996</v>
      </c>
      <c r="C62" s="131">
        <f>SUM(C63:C73)</f>
        <v>708010.96206099994</v>
      </c>
      <c r="D62" s="132">
        <v>1</v>
      </c>
      <c r="E62" s="133">
        <f t="shared" ref="E62:E73" si="8">C62/B62-1</f>
        <v>0.12615012052246</v>
      </c>
    </row>
    <row r="63" spans="1:5" ht="12" customHeight="1">
      <c r="A63" s="134" t="s">
        <v>39</v>
      </c>
      <c r="B63" s="135">
        <v>96649.604638000004</v>
      </c>
      <c r="C63" s="145">
        <v>205810.27337099999</v>
      </c>
      <c r="D63" s="146">
        <f t="shared" ref="D63:D73" si="9">C63/$C$62</f>
        <v>0.29068797575095745</v>
      </c>
      <c r="E63" s="138">
        <f t="shared" si="8"/>
        <v>1.1294476489775622</v>
      </c>
    </row>
    <row r="64" spans="1:5" ht="12" customHeight="1">
      <c r="A64" s="134" t="s">
        <v>245</v>
      </c>
      <c r="B64" s="135">
        <v>87940.794968999995</v>
      </c>
      <c r="C64" s="136">
        <v>80342.975936999996</v>
      </c>
      <c r="D64" s="137">
        <f t="shared" si="9"/>
        <v>0.11347702259174612</v>
      </c>
      <c r="E64" s="138">
        <f t="shared" si="8"/>
        <v>-8.6396979179893751E-2</v>
      </c>
    </row>
    <row r="65" spans="1:7" ht="12" customHeight="1">
      <c r="A65" s="134" t="s">
        <v>51</v>
      </c>
      <c r="B65" s="135">
        <v>90849.027541999996</v>
      </c>
      <c r="C65" s="136">
        <v>73880.049244000009</v>
      </c>
      <c r="D65" s="137">
        <f t="shared" si="9"/>
        <v>0.10434873639376609</v>
      </c>
      <c r="E65" s="138">
        <f t="shared" si="8"/>
        <v>-0.18678216770295242</v>
      </c>
      <c r="G65" s="180"/>
    </row>
    <row r="66" spans="1:7" ht="12" customHeight="1">
      <c r="A66" s="134" t="s">
        <v>353</v>
      </c>
      <c r="B66" s="135">
        <v>54031.585546999995</v>
      </c>
      <c r="C66" s="136">
        <v>51459.779478999997</v>
      </c>
      <c r="D66" s="137">
        <f t="shared" si="9"/>
        <v>7.2682179000734717E-2</v>
      </c>
      <c r="E66" s="138">
        <f t="shared" si="8"/>
        <v>-4.7598197275978249E-2</v>
      </c>
    </row>
    <row r="67" spans="1:7" ht="12" customHeight="1">
      <c r="A67" s="134" t="s">
        <v>34</v>
      </c>
      <c r="B67" s="135">
        <v>24244.634099999999</v>
      </c>
      <c r="C67" s="136">
        <v>30167.8145</v>
      </c>
      <c r="D67" s="137">
        <f t="shared" si="9"/>
        <v>4.2609247761054916E-2</v>
      </c>
      <c r="E67" s="138">
        <f t="shared" si="8"/>
        <v>0.24430892112329317</v>
      </c>
    </row>
    <row r="68" spans="1:7" ht="12" customHeight="1">
      <c r="A68" s="134" t="s">
        <v>84</v>
      </c>
      <c r="B68" s="135">
        <v>20166.869790000001</v>
      </c>
      <c r="C68" s="136">
        <v>27098.90741</v>
      </c>
      <c r="D68" s="137">
        <f t="shared" si="9"/>
        <v>3.8274700339548197E-2</v>
      </c>
      <c r="E68" s="138">
        <f t="shared" si="8"/>
        <v>0.34373394047683781</v>
      </c>
    </row>
    <row r="69" spans="1:7" ht="12" customHeight="1">
      <c r="A69" s="134" t="s">
        <v>53</v>
      </c>
      <c r="B69" s="135">
        <v>25363.129851999998</v>
      </c>
      <c r="C69" s="136">
        <v>23930.837</v>
      </c>
      <c r="D69" s="137">
        <f t="shared" si="9"/>
        <v>3.380009390015376E-2</v>
      </c>
      <c r="E69" s="138">
        <f t="shared" si="8"/>
        <v>-5.6471455232763978E-2</v>
      </c>
    </row>
    <row r="70" spans="1:7" ht="12" customHeight="1">
      <c r="A70" s="134" t="s">
        <v>678</v>
      </c>
      <c r="B70" s="135">
        <v>32884.280386999999</v>
      </c>
      <c r="C70" s="136">
        <v>22436.004097000001</v>
      </c>
      <c r="D70" s="137">
        <f t="shared" si="9"/>
        <v>3.1688780681713498E-2</v>
      </c>
      <c r="E70" s="138">
        <f t="shared" si="8"/>
        <v>-0.31772859758641614</v>
      </c>
    </row>
    <row r="71" spans="1:7" ht="12" customHeight="1">
      <c r="A71" s="134" t="s">
        <v>392</v>
      </c>
      <c r="B71" s="135">
        <v>20445.911242999999</v>
      </c>
      <c r="C71" s="136">
        <v>19276.640839</v>
      </c>
      <c r="D71" s="137">
        <f t="shared" si="9"/>
        <v>2.7226472289194847E-2</v>
      </c>
      <c r="E71" s="138">
        <f t="shared" si="8"/>
        <v>-5.718847108858105E-2</v>
      </c>
    </row>
    <row r="72" spans="1:7" ht="12" customHeight="1">
      <c r="A72" s="134" t="s">
        <v>387</v>
      </c>
      <c r="B72" s="135">
        <v>15601.517925</v>
      </c>
      <c r="C72" s="136">
        <v>18401.099166999997</v>
      </c>
      <c r="D72" s="137">
        <f t="shared" si="9"/>
        <v>2.5989850656315993E-2</v>
      </c>
      <c r="E72" s="138">
        <f t="shared" si="8"/>
        <v>0.17944287571620987</v>
      </c>
    </row>
    <row r="73" spans="1:7" ht="12" customHeight="1">
      <c r="A73" s="134" t="s">
        <v>43</v>
      </c>
      <c r="B73" s="135">
        <v>160522.98258399995</v>
      </c>
      <c r="C73" s="136">
        <v>155206.58101700005</v>
      </c>
      <c r="D73" s="137">
        <f t="shared" si="9"/>
        <v>0.21921494063481456</v>
      </c>
      <c r="E73" s="138">
        <f t="shared" si="8"/>
        <v>-3.3119254834539924E-2</v>
      </c>
    </row>
    <row r="74" spans="1:7" ht="12" customHeight="1" thickBot="1"/>
    <row r="75" spans="1:7" ht="12" customHeight="1" thickBot="1">
      <c r="A75" s="129" t="s">
        <v>360</v>
      </c>
      <c r="B75" s="130">
        <f>SUM(B76:B81)</f>
        <v>12288.325799</v>
      </c>
      <c r="C75" s="130">
        <f>SUM(C76:C81)</f>
        <v>12742.544387</v>
      </c>
      <c r="D75" s="132">
        <v>1</v>
      </c>
      <c r="E75" s="133">
        <f t="shared" ref="E75:E79" si="10">C75/B75-1</f>
        <v>3.6963423287244224E-2</v>
      </c>
    </row>
    <row r="76" spans="1:7" ht="12" customHeight="1">
      <c r="A76" s="134" t="s">
        <v>33</v>
      </c>
      <c r="B76" s="135">
        <v>4228.490288</v>
      </c>
      <c r="C76" s="145">
        <v>5979.4952000000003</v>
      </c>
      <c r="D76" s="146">
        <f>C76/$C$75</f>
        <v>0.4692544140635137</v>
      </c>
      <c r="E76" s="138">
        <f t="shared" si="10"/>
        <v>0.41409694542025166</v>
      </c>
    </row>
    <row r="77" spans="1:7" ht="12" customHeight="1">
      <c r="A77" s="134" t="s">
        <v>40</v>
      </c>
      <c r="B77" s="135">
        <v>5207.3015350000005</v>
      </c>
      <c r="C77" s="136">
        <v>4267.4121999999998</v>
      </c>
      <c r="D77" s="137">
        <f t="shared" ref="D77:D80" si="11">C77/$C$75</f>
        <v>0.33489482715505647</v>
      </c>
      <c r="E77" s="138">
        <f t="shared" si="10"/>
        <v>-0.18049450923529065</v>
      </c>
    </row>
    <row r="78" spans="1:7" ht="12" customHeight="1">
      <c r="A78" s="134" t="s">
        <v>39</v>
      </c>
      <c r="B78" s="135">
        <v>2338.7467360000001</v>
      </c>
      <c r="C78" s="136">
        <v>1060.001405</v>
      </c>
      <c r="D78" s="137">
        <f t="shared" si="11"/>
        <v>8.318600844595983E-2</v>
      </c>
      <c r="E78" s="138">
        <f t="shared" si="10"/>
        <v>-0.5467652017708684</v>
      </c>
      <c r="G78" s="180"/>
    </row>
    <row r="79" spans="1:7" ht="12" customHeight="1">
      <c r="A79" s="134" t="s">
        <v>35</v>
      </c>
      <c r="B79" s="135">
        <v>513.78724</v>
      </c>
      <c r="C79" s="136">
        <v>1037.80925</v>
      </c>
      <c r="D79" s="137">
        <f t="shared" si="11"/>
        <v>8.1444428873936478E-2</v>
      </c>
      <c r="E79" s="138">
        <f t="shared" si="10"/>
        <v>1.0199202494791426</v>
      </c>
    </row>
    <row r="80" spans="1:7" ht="12" customHeight="1">
      <c r="A80" s="134" t="s">
        <v>212</v>
      </c>
      <c r="B80" s="135">
        <v>0</v>
      </c>
      <c r="C80" s="136">
        <v>271.62231800000001</v>
      </c>
      <c r="D80" s="137">
        <f t="shared" si="11"/>
        <v>2.1316175933992453E-2</v>
      </c>
      <c r="E80" s="138" t="s">
        <v>159</v>
      </c>
    </row>
    <row r="81" spans="1:5" ht="12" customHeight="1">
      <c r="A81" s="112" t="s">
        <v>295</v>
      </c>
      <c r="B81" s="111">
        <v>0</v>
      </c>
      <c r="C81" s="111">
        <v>126.204014</v>
      </c>
      <c r="D81" s="137">
        <f t="shared" ref="D81" si="12">C81/$C$75</f>
        <v>9.9041455275411007E-3</v>
      </c>
      <c r="E81" s="138" t="s">
        <v>159</v>
      </c>
    </row>
    <row r="87" spans="1:5" ht="12" customHeight="1" thickBot="1"/>
    <row r="88" spans="1:5" ht="12" customHeight="1" thickBot="1">
      <c r="A88" s="129" t="s">
        <v>347</v>
      </c>
      <c r="B88" s="130">
        <f>SUM(B89)</f>
        <v>4183677.8643999998</v>
      </c>
      <c r="C88" s="130">
        <f>SUM(C89)</f>
        <v>4582549.0619999999</v>
      </c>
      <c r="D88" s="268">
        <v>1</v>
      </c>
      <c r="E88" s="133">
        <f t="shared" ref="E88:E89" si="13">C88/B88-1</f>
        <v>9.5339844636246562E-2</v>
      </c>
    </row>
    <row r="89" spans="1:5" ht="12" customHeight="1">
      <c r="A89" s="134" t="s">
        <v>349</v>
      </c>
      <c r="B89" s="135">
        <f>'01.1 PRODUCCION'!G38</f>
        <v>4183677.8643999998</v>
      </c>
      <c r="C89" s="145">
        <f>'01.1 PRODUCCION'!G37</f>
        <v>4582549.0619999999</v>
      </c>
      <c r="D89" s="269">
        <v>1</v>
      </c>
      <c r="E89" s="138">
        <f t="shared" si="13"/>
        <v>9.5339844636246562E-2</v>
      </c>
    </row>
    <row r="90" spans="1:5" ht="12" customHeight="1" thickBot="1">
      <c r="D90" s="270"/>
    </row>
    <row r="91" spans="1:5" ht="12" customHeight="1" thickBot="1">
      <c r="A91" s="129" t="s">
        <v>348</v>
      </c>
      <c r="B91" s="130">
        <f>SUM(B92:B103)</f>
        <v>8847.0032219999994</v>
      </c>
      <c r="C91" s="130">
        <f>SUM(C92:C103)</f>
        <v>8810.971646</v>
      </c>
      <c r="D91" s="268">
        <v>1</v>
      </c>
      <c r="E91" s="133">
        <f t="shared" ref="E91:E92" si="14">C91/B91-1</f>
        <v>-4.0727436280795226E-3</v>
      </c>
    </row>
    <row r="92" spans="1:5" ht="12" customHeight="1">
      <c r="A92" s="271" t="s">
        <v>350</v>
      </c>
      <c r="B92" s="135">
        <f>'01.1 PRODUCCION'!H38</f>
        <v>8847.0032219999994</v>
      </c>
      <c r="C92" s="145">
        <f>'01.1 PRODUCCION'!H37</f>
        <v>8810.971646</v>
      </c>
      <c r="D92" s="269">
        <v>1</v>
      </c>
      <c r="E92" s="138">
        <f t="shared" si="14"/>
        <v>-4.0727436280795226E-3</v>
      </c>
    </row>
    <row r="95" spans="1:5" ht="12" customHeight="1">
      <c r="A95" s="147" t="s">
        <v>7</v>
      </c>
      <c r="B95" s="148"/>
      <c r="C95" s="148"/>
      <c r="D95" s="148"/>
      <c r="E95" s="148"/>
    </row>
  </sheetData>
  <mergeCells count="1">
    <mergeCell ref="B5:D5"/>
  </mergeCells>
  <conditionalFormatting sqref="E10:E80 E82:E92">
    <cfRule type="cellIs" dxfId="8" priority="2" operator="greaterThan">
      <formula>1</formula>
    </cfRule>
  </conditionalFormatting>
  <conditionalFormatting sqref="E81">
    <cfRule type="cellIs" dxfId="7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W83"/>
  <sheetViews>
    <sheetView workbookViewId="0">
      <selection activeCell="B16" sqref="B16"/>
    </sheetView>
  </sheetViews>
  <sheetFormatPr baseColWidth="10" defaultRowHeight="15"/>
  <cols>
    <col min="1" max="1" width="11.42578125" style="291"/>
    <col min="2" max="2" width="18.140625" style="291" customWidth="1"/>
    <col min="3" max="4" width="14.140625" style="291" bestFit="1" customWidth="1"/>
    <col min="5" max="257" width="11.42578125" style="291"/>
    <col min="258" max="258" width="18.140625" style="291" customWidth="1"/>
    <col min="259" max="260" width="14.140625" style="291" bestFit="1" customWidth="1"/>
    <col min="261" max="513" width="11.42578125" style="291"/>
    <col min="514" max="514" width="18.140625" style="291" customWidth="1"/>
    <col min="515" max="516" width="14.140625" style="291" bestFit="1" customWidth="1"/>
    <col min="517" max="769" width="11.42578125" style="291"/>
    <col min="770" max="770" width="18.140625" style="291" customWidth="1"/>
    <col min="771" max="772" width="14.140625" style="291" bestFit="1" customWidth="1"/>
    <col min="773" max="1025" width="11.42578125" style="291"/>
    <col min="1026" max="1026" width="18.140625" style="291" customWidth="1"/>
    <col min="1027" max="1028" width="14.140625" style="291" bestFit="1" customWidth="1"/>
    <col min="1029" max="1281" width="11.42578125" style="291"/>
    <col min="1282" max="1282" width="18.140625" style="291" customWidth="1"/>
    <col min="1283" max="1284" width="14.140625" style="291" bestFit="1" customWidth="1"/>
    <col min="1285" max="1537" width="11.42578125" style="291"/>
    <col min="1538" max="1538" width="18.140625" style="291" customWidth="1"/>
    <col min="1539" max="1540" width="14.140625" style="291" bestFit="1" customWidth="1"/>
    <col min="1541" max="1793" width="11.42578125" style="291"/>
    <col min="1794" max="1794" width="18.140625" style="291" customWidth="1"/>
    <col min="1795" max="1796" width="14.140625" style="291" bestFit="1" customWidth="1"/>
    <col min="1797" max="2049" width="11.42578125" style="291"/>
    <col min="2050" max="2050" width="18.140625" style="291" customWidth="1"/>
    <col min="2051" max="2052" width="14.140625" style="291" bestFit="1" customWidth="1"/>
    <col min="2053" max="2305" width="11.42578125" style="291"/>
    <col min="2306" max="2306" width="18.140625" style="291" customWidth="1"/>
    <col min="2307" max="2308" width="14.140625" style="291" bestFit="1" customWidth="1"/>
    <col min="2309" max="2561" width="11.42578125" style="291"/>
    <col min="2562" max="2562" width="18.140625" style="291" customWidth="1"/>
    <col min="2563" max="2564" width="14.140625" style="291" bestFit="1" customWidth="1"/>
    <col min="2565" max="2817" width="11.42578125" style="291"/>
    <col min="2818" max="2818" width="18.140625" style="291" customWidth="1"/>
    <col min="2819" max="2820" width="14.140625" style="291" bestFit="1" customWidth="1"/>
    <col min="2821" max="3073" width="11.42578125" style="291"/>
    <col min="3074" max="3074" width="18.140625" style="291" customWidth="1"/>
    <col min="3075" max="3076" width="14.140625" style="291" bestFit="1" customWidth="1"/>
    <col min="3077" max="3329" width="11.42578125" style="291"/>
    <col min="3330" max="3330" width="18.140625" style="291" customWidth="1"/>
    <col min="3331" max="3332" width="14.140625" style="291" bestFit="1" customWidth="1"/>
    <col min="3333" max="3585" width="11.42578125" style="291"/>
    <col min="3586" max="3586" width="18.140625" style="291" customWidth="1"/>
    <col min="3587" max="3588" width="14.140625" style="291" bestFit="1" customWidth="1"/>
    <col min="3589" max="3841" width="11.42578125" style="291"/>
    <col min="3842" max="3842" width="18.140625" style="291" customWidth="1"/>
    <col min="3843" max="3844" width="14.140625" style="291" bestFit="1" customWidth="1"/>
    <col min="3845" max="4097" width="11.42578125" style="291"/>
    <col min="4098" max="4098" width="18.140625" style="291" customWidth="1"/>
    <col min="4099" max="4100" width="14.140625" style="291" bestFit="1" customWidth="1"/>
    <col min="4101" max="4353" width="11.42578125" style="291"/>
    <col min="4354" max="4354" width="18.140625" style="291" customWidth="1"/>
    <col min="4355" max="4356" width="14.140625" style="291" bestFit="1" customWidth="1"/>
    <col min="4357" max="4609" width="11.42578125" style="291"/>
    <col min="4610" max="4610" width="18.140625" style="291" customWidth="1"/>
    <col min="4611" max="4612" width="14.140625" style="291" bestFit="1" customWidth="1"/>
    <col min="4613" max="4865" width="11.42578125" style="291"/>
    <col min="4866" max="4866" width="18.140625" style="291" customWidth="1"/>
    <col min="4867" max="4868" width="14.140625" style="291" bestFit="1" customWidth="1"/>
    <col min="4869" max="5121" width="11.42578125" style="291"/>
    <col min="5122" max="5122" width="18.140625" style="291" customWidth="1"/>
    <col min="5123" max="5124" width="14.140625" style="291" bestFit="1" customWidth="1"/>
    <col min="5125" max="5377" width="11.42578125" style="291"/>
    <col min="5378" max="5378" width="18.140625" style="291" customWidth="1"/>
    <col min="5379" max="5380" width="14.140625" style="291" bestFit="1" customWidth="1"/>
    <col min="5381" max="5633" width="11.42578125" style="291"/>
    <col min="5634" max="5634" width="18.140625" style="291" customWidth="1"/>
    <col min="5635" max="5636" width="14.140625" style="291" bestFit="1" customWidth="1"/>
    <col min="5637" max="5889" width="11.42578125" style="291"/>
    <col min="5890" max="5890" width="18.140625" style="291" customWidth="1"/>
    <col min="5891" max="5892" width="14.140625" style="291" bestFit="1" customWidth="1"/>
    <col min="5893" max="6145" width="11.42578125" style="291"/>
    <col min="6146" max="6146" width="18.140625" style="291" customWidth="1"/>
    <col min="6147" max="6148" width="14.140625" style="291" bestFit="1" customWidth="1"/>
    <col min="6149" max="6401" width="11.42578125" style="291"/>
    <col min="6402" max="6402" width="18.140625" style="291" customWidth="1"/>
    <col min="6403" max="6404" width="14.140625" style="291" bestFit="1" customWidth="1"/>
    <col min="6405" max="6657" width="11.42578125" style="291"/>
    <col min="6658" max="6658" width="18.140625" style="291" customWidth="1"/>
    <col min="6659" max="6660" width="14.140625" style="291" bestFit="1" customWidth="1"/>
    <col min="6661" max="6913" width="11.42578125" style="291"/>
    <col min="6914" max="6914" width="18.140625" style="291" customWidth="1"/>
    <col min="6915" max="6916" width="14.140625" style="291" bestFit="1" customWidth="1"/>
    <col min="6917" max="7169" width="11.42578125" style="291"/>
    <col min="7170" max="7170" width="18.140625" style="291" customWidth="1"/>
    <col min="7171" max="7172" width="14.140625" style="291" bestFit="1" customWidth="1"/>
    <col min="7173" max="7425" width="11.42578125" style="291"/>
    <col min="7426" max="7426" width="18.140625" style="291" customWidth="1"/>
    <col min="7427" max="7428" width="14.140625" style="291" bestFit="1" customWidth="1"/>
    <col min="7429" max="7681" width="11.42578125" style="291"/>
    <col min="7682" max="7682" width="18.140625" style="291" customWidth="1"/>
    <col min="7683" max="7684" width="14.140625" style="291" bestFit="1" customWidth="1"/>
    <col min="7685" max="7937" width="11.42578125" style="291"/>
    <col min="7938" max="7938" width="18.140625" style="291" customWidth="1"/>
    <col min="7939" max="7940" width="14.140625" style="291" bestFit="1" customWidth="1"/>
    <col min="7941" max="8193" width="11.42578125" style="291"/>
    <col min="8194" max="8194" width="18.140625" style="291" customWidth="1"/>
    <col min="8195" max="8196" width="14.140625" style="291" bestFit="1" customWidth="1"/>
    <col min="8197" max="8449" width="11.42578125" style="291"/>
    <col min="8450" max="8450" width="18.140625" style="291" customWidth="1"/>
    <col min="8451" max="8452" width="14.140625" style="291" bestFit="1" customWidth="1"/>
    <col min="8453" max="8705" width="11.42578125" style="291"/>
    <col min="8706" max="8706" width="18.140625" style="291" customWidth="1"/>
    <col min="8707" max="8708" width="14.140625" style="291" bestFit="1" customWidth="1"/>
    <col min="8709" max="8961" width="11.42578125" style="291"/>
    <col min="8962" max="8962" width="18.140625" style="291" customWidth="1"/>
    <col min="8963" max="8964" width="14.140625" style="291" bestFit="1" customWidth="1"/>
    <col min="8965" max="9217" width="11.42578125" style="291"/>
    <col min="9218" max="9218" width="18.140625" style="291" customWidth="1"/>
    <col min="9219" max="9220" width="14.140625" style="291" bestFit="1" customWidth="1"/>
    <col min="9221" max="9473" width="11.42578125" style="291"/>
    <col min="9474" max="9474" width="18.140625" style="291" customWidth="1"/>
    <col min="9475" max="9476" width="14.140625" style="291" bestFit="1" customWidth="1"/>
    <col min="9477" max="9729" width="11.42578125" style="291"/>
    <col min="9730" max="9730" width="18.140625" style="291" customWidth="1"/>
    <col min="9731" max="9732" width="14.140625" style="291" bestFit="1" customWidth="1"/>
    <col min="9733" max="9985" width="11.42578125" style="291"/>
    <col min="9986" max="9986" width="18.140625" style="291" customWidth="1"/>
    <col min="9987" max="9988" width="14.140625" style="291" bestFit="1" customWidth="1"/>
    <col min="9989" max="10241" width="11.42578125" style="291"/>
    <col min="10242" max="10242" width="18.140625" style="291" customWidth="1"/>
    <col min="10243" max="10244" width="14.140625" style="291" bestFit="1" customWidth="1"/>
    <col min="10245" max="10497" width="11.42578125" style="291"/>
    <col min="10498" max="10498" width="18.140625" style="291" customWidth="1"/>
    <col min="10499" max="10500" width="14.140625" style="291" bestFit="1" customWidth="1"/>
    <col min="10501" max="10753" width="11.42578125" style="291"/>
    <col min="10754" max="10754" width="18.140625" style="291" customWidth="1"/>
    <col min="10755" max="10756" width="14.140625" style="291" bestFit="1" customWidth="1"/>
    <col min="10757" max="11009" width="11.42578125" style="291"/>
    <col min="11010" max="11010" width="18.140625" style="291" customWidth="1"/>
    <col min="11011" max="11012" width="14.140625" style="291" bestFit="1" customWidth="1"/>
    <col min="11013" max="11265" width="11.42578125" style="291"/>
    <col min="11266" max="11266" width="18.140625" style="291" customWidth="1"/>
    <col min="11267" max="11268" width="14.140625" style="291" bestFit="1" customWidth="1"/>
    <col min="11269" max="11521" width="11.42578125" style="291"/>
    <col min="11522" max="11522" width="18.140625" style="291" customWidth="1"/>
    <col min="11523" max="11524" width="14.140625" style="291" bestFit="1" customWidth="1"/>
    <col min="11525" max="11777" width="11.42578125" style="291"/>
    <col min="11778" max="11778" width="18.140625" style="291" customWidth="1"/>
    <col min="11779" max="11780" width="14.140625" style="291" bestFit="1" customWidth="1"/>
    <col min="11781" max="12033" width="11.42578125" style="291"/>
    <col min="12034" max="12034" width="18.140625" style="291" customWidth="1"/>
    <col min="12035" max="12036" width="14.140625" style="291" bestFit="1" customWidth="1"/>
    <col min="12037" max="12289" width="11.42578125" style="291"/>
    <col min="12290" max="12290" width="18.140625" style="291" customWidth="1"/>
    <col min="12291" max="12292" width="14.140625" style="291" bestFit="1" customWidth="1"/>
    <col min="12293" max="12545" width="11.42578125" style="291"/>
    <col min="12546" max="12546" width="18.140625" style="291" customWidth="1"/>
    <col min="12547" max="12548" width="14.140625" style="291" bestFit="1" customWidth="1"/>
    <col min="12549" max="12801" width="11.42578125" style="291"/>
    <col min="12802" max="12802" width="18.140625" style="291" customWidth="1"/>
    <col min="12803" max="12804" width="14.140625" style="291" bestFit="1" customWidth="1"/>
    <col min="12805" max="13057" width="11.42578125" style="291"/>
    <col min="13058" max="13058" width="18.140625" style="291" customWidth="1"/>
    <col min="13059" max="13060" width="14.140625" style="291" bestFit="1" customWidth="1"/>
    <col min="13061" max="13313" width="11.42578125" style="291"/>
    <col min="13314" max="13314" width="18.140625" style="291" customWidth="1"/>
    <col min="13315" max="13316" width="14.140625" style="291" bestFit="1" customWidth="1"/>
    <col min="13317" max="13569" width="11.42578125" style="291"/>
    <col min="13570" max="13570" width="18.140625" style="291" customWidth="1"/>
    <col min="13571" max="13572" width="14.140625" style="291" bestFit="1" customWidth="1"/>
    <col min="13573" max="13825" width="11.42578125" style="291"/>
    <col min="13826" max="13826" width="18.140625" style="291" customWidth="1"/>
    <col min="13827" max="13828" width="14.140625" style="291" bestFit="1" customWidth="1"/>
    <col min="13829" max="14081" width="11.42578125" style="291"/>
    <col min="14082" max="14082" width="18.140625" style="291" customWidth="1"/>
    <col min="14083" max="14084" width="14.140625" style="291" bestFit="1" customWidth="1"/>
    <col min="14085" max="14337" width="11.42578125" style="291"/>
    <col min="14338" max="14338" width="18.140625" style="291" customWidth="1"/>
    <col min="14339" max="14340" width="14.140625" style="291" bestFit="1" customWidth="1"/>
    <col min="14341" max="14593" width="11.42578125" style="291"/>
    <col min="14594" max="14594" width="18.140625" style="291" customWidth="1"/>
    <col min="14595" max="14596" width="14.140625" style="291" bestFit="1" customWidth="1"/>
    <col min="14597" max="14849" width="11.42578125" style="291"/>
    <col min="14850" max="14850" width="18.140625" style="291" customWidth="1"/>
    <col min="14851" max="14852" width="14.140625" style="291" bestFit="1" customWidth="1"/>
    <col min="14853" max="15105" width="11.42578125" style="291"/>
    <col min="15106" max="15106" width="18.140625" style="291" customWidth="1"/>
    <col min="15107" max="15108" width="14.140625" style="291" bestFit="1" customWidth="1"/>
    <col min="15109" max="15361" width="11.42578125" style="291"/>
    <col min="15362" max="15362" width="18.140625" style="291" customWidth="1"/>
    <col min="15363" max="15364" width="14.140625" style="291" bestFit="1" customWidth="1"/>
    <col min="15365" max="15617" width="11.42578125" style="291"/>
    <col min="15618" max="15618" width="18.140625" style="291" customWidth="1"/>
    <col min="15619" max="15620" width="14.140625" style="291" bestFit="1" customWidth="1"/>
    <col min="15621" max="15873" width="11.42578125" style="291"/>
    <col min="15874" max="15874" width="18.140625" style="291" customWidth="1"/>
    <col min="15875" max="15876" width="14.140625" style="291" bestFit="1" customWidth="1"/>
    <col min="15877" max="16129" width="11.42578125" style="291"/>
    <col min="16130" max="16130" width="18.140625" style="291" customWidth="1"/>
    <col min="16131" max="16132" width="14.140625" style="291" bestFit="1" customWidth="1"/>
    <col min="16133" max="16384" width="11.42578125" style="291"/>
  </cols>
  <sheetData>
    <row r="3" spans="2:18">
      <c r="B3" s="545" t="s">
        <v>524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</row>
    <row r="6" spans="2:18">
      <c r="B6" s="546" t="s">
        <v>753</v>
      </c>
      <c r="C6" s="546"/>
      <c r="D6" s="546"/>
      <c r="E6" s="546"/>
    </row>
    <row r="7" spans="2:18">
      <c r="B7" s="546"/>
      <c r="C7" s="546"/>
      <c r="D7" s="546"/>
      <c r="E7" s="546"/>
    </row>
    <row r="8" spans="2:18">
      <c r="B8" s="547" t="s">
        <v>527</v>
      </c>
      <c r="C8" s="547"/>
      <c r="D8" s="547"/>
      <c r="E8" s="547"/>
    </row>
    <row r="9" spans="2:18" ht="15.75" thickBot="1">
      <c r="C9" s="341"/>
      <c r="D9" s="341"/>
      <c r="E9" s="341"/>
    </row>
    <row r="10" spans="2:18" ht="16.5" thickTop="1" thickBot="1">
      <c r="B10" s="522" t="s">
        <v>525</v>
      </c>
      <c r="C10" s="523">
        <v>2016</v>
      </c>
      <c r="D10" s="406">
        <v>2017</v>
      </c>
      <c r="E10" s="405" t="s">
        <v>528</v>
      </c>
    </row>
    <row r="11" spans="2:18" ht="16.5" thickTop="1" thickBot="1">
      <c r="B11" s="407" t="s">
        <v>60</v>
      </c>
      <c r="C11" s="358">
        <v>346744.47792000003</v>
      </c>
      <c r="D11" s="358">
        <v>350941.55247000005</v>
      </c>
      <c r="E11" s="408">
        <f>+D11/C11-1</f>
        <v>1.2104228956079766E-2</v>
      </c>
    </row>
    <row r="12" spans="2:18" ht="16.5" thickTop="1" thickBot="1">
      <c r="B12" s="407" t="s">
        <v>58</v>
      </c>
      <c r="C12" s="358">
        <v>182181.66211000003</v>
      </c>
      <c r="D12" s="358">
        <v>278963.56273000001</v>
      </c>
      <c r="E12" s="408">
        <f t="shared" ref="E12:E35" si="0">+D12/C12-1</f>
        <v>0.53123843255729941</v>
      </c>
    </row>
    <row r="13" spans="2:18" ht="16.5" thickTop="1" thickBot="1">
      <c r="B13" s="407" t="s">
        <v>70</v>
      </c>
      <c r="C13" s="358">
        <v>241983.31505999999</v>
      </c>
      <c r="D13" s="358">
        <v>273286.52688999998</v>
      </c>
      <c r="E13" s="408">
        <f t="shared" si="0"/>
        <v>0.12936103393012166</v>
      </c>
    </row>
    <row r="14" spans="2:18" ht="16.5" thickTop="1" thickBot="1">
      <c r="B14" s="407" t="s">
        <v>61</v>
      </c>
      <c r="C14" s="358">
        <v>165877.58799999999</v>
      </c>
      <c r="D14" s="358">
        <v>182284.63431999998</v>
      </c>
      <c r="E14" s="408">
        <f t="shared" si="0"/>
        <v>9.891056723105951E-2</v>
      </c>
    </row>
    <row r="15" spans="2:18" ht="16.5" thickTop="1" thickBot="1">
      <c r="B15" s="407" t="s">
        <v>66</v>
      </c>
      <c r="C15" s="358">
        <v>115472.36271</v>
      </c>
      <c r="D15" s="358">
        <v>120385.78610999999</v>
      </c>
      <c r="E15" s="408">
        <f t="shared" si="0"/>
        <v>4.2550644021545514E-2</v>
      </c>
    </row>
    <row r="16" spans="2:18" ht="16.5" thickTop="1" thickBot="1">
      <c r="B16" s="407" t="s">
        <v>59</v>
      </c>
      <c r="C16" s="358">
        <v>149304.24952999997</v>
      </c>
      <c r="D16" s="358">
        <v>115093.75410999998</v>
      </c>
      <c r="E16" s="409">
        <f t="shared" si="0"/>
        <v>-0.22913276432313479</v>
      </c>
    </row>
    <row r="17" spans="2:5" ht="16.5" thickTop="1" thickBot="1">
      <c r="B17" s="407" t="s">
        <v>64</v>
      </c>
      <c r="C17" s="358">
        <v>92153.926570000011</v>
      </c>
      <c r="D17" s="358">
        <v>106149.70273</v>
      </c>
      <c r="E17" s="408">
        <f t="shared" si="0"/>
        <v>0.15187389925668349</v>
      </c>
    </row>
    <row r="18" spans="2:5" ht="16.5" thickTop="1" thickBot="1">
      <c r="B18" s="407" t="s">
        <v>57</v>
      </c>
      <c r="C18" s="358">
        <v>129940.79114000002</v>
      </c>
      <c r="D18" s="358">
        <v>105265.48267999999</v>
      </c>
      <c r="E18" s="409">
        <f t="shared" si="0"/>
        <v>-0.18989655398830463</v>
      </c>
    </row>
    <row r="19" spans="2:5" ht="16.5" thickTop="1" thickBot="1">
      <c r="B19" s="407" t="s">
        <v>65</v>
      </c>
      <c r="C19" s="358">
        <v>84831.058730000004</v>
      </c>
      <c r="D19" s="358">
        <v>90137.772689999998</v>
      </c>
      <c r="E19" s="408">
        <f t="shared" si="0"/>
        <v>6.2556262287026154E-2</v>
      </c>
    </row>
    <row r="20" spans="2:5" ht="16.5" thickTop="1" thickBot="1">
      <c r="B20" s="407" t="s">
        <v>63</v>
      </c>
      <c r="C20" s="358">
        <v>88689.657319999998</v>
      </c>
      <c r="D20" s="358">
        <v>72425.604250000004</v>
      </c>
      <c r="E20" s="409">
        <f t="shared" si="0"/>
        <v>-0.18338162037674666</v>
      </c>
    </row>
    <row r="21" spans="2:5" ht="16.5" thickTop="1" thickBot="1">
      <c r="B21" s="407" t="s">
        <v>62</v>
      </c>
      <c r="C21" s="358">
        <v>55511.751750000003</v>
      </c>
      <c r="D21" s="358">
        <v>68650.645899999989</v>
      </c>
      <c r="E21" s="408">
        <f t="shared" si="0"/>
        <v>0.236686714718924</v>
      </c>
    </row>
    <row r="22" spans="2:5" ht="16.5" thickTop="1" thickBot="1">
      <c r="B22" s="407" t="s">
        <v>217</v>
      </c>
      <c r="C22" s="358">
        <v>235207.3873</v>
      </c>
      <c r="D22" s="358">
        <v>67096.685569999987</v>
      </c>
      <c r="E22" s="409">
        <f t="shared" si="0"/>
        <v>-0.7147339361224222</v>
      </c>
    </row>
    <row r="23" spans="2:5" ht="16.5" thickTop="1" thickBot="1">
      <c r="B23" s="407" t="s">
        <v>68</v>
      </c>
      <c r="C23" s="358">
        <v>45846.559259999995</v>
      </c>
      <c r="D23" s="358">
        <v>45406.273630000011</v>
      </c>
      <c r="E23" s="409">
        <f t="shared" si="0"/>
        <v>-9.6034606981755255E-3</v>
      </c>
    </row>
    <row r="24" spans="2:5" ht="16.5" thickTop="1" thickBot="1">
      <c r="B24" s="407" t="s">
        <v>71</v>
      </c>
      <c r="C24" s="358">
        <v>31775.153770000001</v>
      </c>
      <c r="D24" s="358">
        <v>33577.135459999998</v>
      </c>
      <c r="E24" s="408">
        <f t="shared" si="0"/>
        <v>5.6710400303437991E-2</v>
      </c>
    </row>
    <row r="25" spans="2:5" ht="16.5" thickTop="1" thickBot="1">
      <c r="B25" s="407" t="s">
        <v>67</v>
      </c>
      <c r="C25" s="358">
        <v>17911.058830000002</v>
      </c>
      <c r="D25" s="358">
        <v>20074.223200000004</v>
      </c>
      <c r="E25" s="408">
        <f t="shared" si="0"/>
        <v>0.1207725568059006</v>
      </c>
    </row>
    <row r="26" spans="2:5" ht="16.5" thickTop="1" thickBot="1">
      <c r="B26" s="407" t="s">
        <v>69</v>
      </c>
      <c r="C26" s="358">
        <v>15127.86119</v>
      </c>
      <c r="D26" s="358">
        <v>15821.71012</v>
      </c>
      <c r="E26" s="408">
        <f t="shared" si="0"/>
        <v>4.5865633038638443E-2</v>
      </c>
    </row>
    <row r="27" spans="2:5" ht="16.5" thickTop="1" thickBot="1">
      <c r="B27" s="407" t="s">
        <v>352</v>
      </c>
      <c r="C27" s="358">
        <v>9558.0231000000022</v>
      </c>
      <c r="D27" s="358">
        <v>7718.6480599999995</v>
      </c>
      <c r="E27" s="409">
        <f t="shared" si="0"/>
        <v>-0.19244304190894901</v>
      </c>
    </row>
    <row r="28" spans="2:5" ht="16.5" thickTop="1" thickBot="1">
      <c r="B28" s="407" t="s">
        <v>46</v>
      </c>
      <c r="C28" s="358">
        <v>3987.2829999999999</v>
      </c>
      <c r="D28" s="358">
        <v>3944.5390000000002</v>
      </c>
      <c r="E28" s="409">
        <f t="shared" si="0"/>
        <v>-1.0720081820126515E-2</v>
      </c>
    </row>
    <row r="29" spans="2:5" ht="16.5" thickTop="1" thickBot="1">
      <c r="B29" s="407" t="s">
        <v>530</v>
      </c>
      <c r="C29" s="358">
        <v>398.529</v>
      </c>
      <c r="D29" s="358">
        <v>1004.30074</v>
      </c>
      <c r="E29" s="408">
        <f t="shared" si="0"/>
        <v>1.5200192206840657</v>
      </c>
    </row>
    <row r="30" spans="2:5" ht="16.5" thickTop="1" thickBot="1">
      <c r="B30" s="407" t="s">
        <v>526</v>
      </c>
      <c r="C30" s="358">
        <v>348.10700000000003</v>
      </c>
      <c r="D30" s="358">
        <v>214.47200000000001</v>
      </c>
      <c r="E30" s="409">
        <f t="shared" si="0"/>
        <v>-0.38389058536599385</v>
      </c>
    </row>
    <row r="31" spans="2:5" ht="16.5" thickTop="1" thickBot="1">
      <c r="B31" s="407" t="s">
        <v>529</v>
      </c>
      <c r="C31" s="358">
        <v>454.5</v>
      </c>
      <c r="D31" s="358">
        <v>174</v>
      </c>
      <c r="E31" s="409">
        <f t="shared" si="0"/>
        <v>-0.61716171617161719</v>
      </c>
    </row>
    <row r="32" spans="2:5" ht="16.5" thickTop="1" thickBot="1">
      <c r="B32" s="407" t="s">
        <v>531</v>
      </c>
      <c r="C32" s="358">
        <v>159</v>
      </c>
      <c r="D32" s="358">
        <v>132.88</v>
      </c>
      <c r="E32" s="409">
        <f t="shared" si="0"/>
        <v>-0.16427672955974848</v>
      </c>
    </row>
    <row r="33" spans="2:13" ht="16.5" thickTop="1" thickBot="1">
      <c r="B33" s="407" t="s">
        <v>532</v>
      </c>
      <c r="C33" s="358">
        <v>17.08173</v>
      </c>
      <c r="D33" s="358">
        <v>28.663040000000002</v>
      </c>
      <c r="E33" s="408">
        <f t="shared" si="0"/>
        <v>0.67799397367831027</v>
      </c>
    </row>
    <row r="34" spans="2:13" ht="16.5" thickTop="1" thickBot="1">
      <c r="B34" s="407" t="s">
        <v>533</v>
      </c>
      <c r="C34" s="358">
        <v>0</v>
      </c>
      <c r="D34" s="358">
        <v>16</v>
      </c>
      <c r="E34" s="408" t="s">
        <v>159</v>
      </c>
    </row>
    <row r="35" spans="2:13" ht="16.5" thickTop="1" thickBot="1">
      <c r="B35" s="410" t="s">
        <v>113</v>
      </c>
      <c r="C35" s="411">
        <v>2013481.3850200002</v>
      </c>
      <c r="D35" s="412">
        <v>1958794.5557000001</v>
      </c>
      <c r="E35" s="409">
        <f t="shared" si="0"/>
        <v>-2.7160335192002227E-2</v>
      </c>
    </row>
    <row r="36" spans="2:13" ht="15.75" thickTop="1">
      <c r="B36" s="413" t="s">
        <v>534</v>
      </c>
      <c r="C36" s="414"/>
      <c r="D36" s="414"/>
      <c r="E36" s="414"/>
    </row>
    <row r="37" spans="2:13">
      <c r="B37" s="548" t="s">
        <v>420</v>
      </c>
      <c r="C37" s="549"/>
      <c r="D37" s="549"/>
      <c r="E37" s="549"/>
    </row>
    <row r="39" spans="2:13" ht="15.75" thickBot="1"/>
    <row r="40" spans="2:13" ht="15.75">
      <c r="B40" s="550" t="s">
        <v>754</v>
      </c>
      <c r="C40" s="551"/>
      <c r="D40" s="551"/>
      <c r="E40" s="551"/>
      <c r="F40" s="551"/>
      <c r="G40" s="551"/>
      <c r="H40" s="551"/>
      <c r="I40" s="551"/>
      <c r="J40" s="551"/>
      <c r="K40" s="551"/>
      <c r="L40" s="552"/>
      <c r="M40" s="524"/>
    </row>
    <row r="41" spans="2:13" ht="16.5" thickBot="1">
      <c r="B41" s="553"/>
      <c r="C41" s="554"/>
      <c r="D41" s="554"/>
      <c r="E41" s="554"/>
      <c r="F41" s="554"/>
      <c r="G41" s="554"/>
      <c r="H41" s="554"/>
      <c r="I41" s="554"/>
      <c r="J41" s="554"/>
      <c r="K41" s="554"/>
      <c r="L41" s="555"/>
      <c r="M41" s="524"/>
    </row>
    <row r="42" spans="2:13" ht="15.75" thickBot="1"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</row>
    <row r="43" spans="2:13" ht="16.5" thickTop="1" thickBot="1">
      <c r="B43" s="417" t="s">
        <v>535</v>
      </c>
      <c r="C43" s="525">
        <v>2007</v>
      </c>
      <c r="D43" s="525">
        <v>2008</v>
      </c>
      <c r="E43" s="525">
        <v>2009</v>
      </c>
      <c r="F43" s="525">
        <v>2010</v>
      </c>
      <c r="G43" s="525">
        <v>2011</v>
      </c>
      <c r="H43" s="525">
        <v>2012</v>
      </c>
      <c r="I43" s="525">
        <v>2013</v>
      </c>
      <c r="J43" s="418" t="s">
        <v>755</v>
      </c>
      <c r="K43" s="418" t="s">
        <v>411</v>
      </c>
      <c r="L43" s="418" t="s">
        <v>412</v>
      </c>
      <c r="M43" s="418" t="s">
        <v>413</v>
      </c>
    </row>
    <row r="44" spans="2:13" ht="16.5" thickTop="1" thickBot="1">
      <c r="B44" s="419" t="s">
        <v>682</v>
      </c>
      <c r="C44" s="420">
        <v>590.82434001000024</v>
      </c>
      <c r="D44" s="420">
        <v>799.01862005999999</v>
      </c>
      <c r="E44" s="420">
        <v>1165.8822850399999</v>
      </c>
      <c r="F44" s="420">
        <v>1734.3468246299997</v>
      </c>
      <c r="G44" s="420">
        <v>2942.2537840299997</v>
      </c>
      <c r="H44" s="420">
        <v>3630.3861142600003</v>
      </c>
      <c r="I44" s="420">
        <v>4463.8573721600005</v>
      </c>
      <c r="J44" s="420">
        <v>4351.6580840199995</v>
      </c>
      <c r="K44" s="420">
        <v>3599.0653685000007</v>
      </c>
      <c r="L44" s="420">
        <f>C35/1000</f>
        <v>2013.4813850200001</v>
      </c>
      <c r="M44" s="420">
        <f>D35/1000</f>
        <v>1958.7945557</v>
      </c>
    </row>
    <row r="45" spans="2:13" ht="15.75" thickTop="1">
      <c r="B45" s="363" t="s">
        <v>537</v>
      </c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</row>
    <row r="46" spans="2:13">
      <c r="B46" s="363" t="s">
        <v>538</v>
      </c>
    </row>
    <row r="48" spans="2:13" ht="15.75" thickBot="1"/>
    <row r="49" spans="17:23">
      <c r="Q49" s="556" t="s">
        <v>756</v>
      </c>
      <c r="R49" s="557"/>
      <c r="S49" s="557"/>
      <c r="T49" s="557"/>
      <c r="U49" s="557"/>
      <c r="V49" s="557"/>
      <c r="W49" s="558"/>
    </row>
    <row r="50" spans="17:23" ht="15.75" thickBot="1">
      <c r="Q50" s="559"/>
      <c r="R50" s="560"/>
      <c r="S50" s="560"/>
      <c r="T50" s="560"/>
      <c r="U50" s="560"/>
      <c r="V50" s="560"/>
      <c r="W50" s="561"/>
    </row>
    <row r="73" spans="2:9">
      <c r="B73" s="359" t="s">
        <v>419</v>
      </c>
    </row>
    <row r="74" spans="2:9">
      <c r="B74" s="363" t="s">
        <v>420</v>
      </c>
    </row>
    <row r="75" spans="2:9">
      <c r="B75" s="363" t="s">
        <v>421</v>
      </c>
    </row>
    <row r="76" spans="2:9">
      <c r="B76" s="363"/>
      <c r="C76" s="416"/>
      <c r="D76" s="416"/>
      <c r="E76" s="416"/>
      <c r="F76" s="416"/>
      <c r="G76" s="416"/>
      <c r="H76" s="416"/>
      <c r="I76" s="416"/>
    </row>
    <row r="77" spans="2:9">
      <c r="B77" s="367" t="s">
        <v>422</v>
      </c>
      <c r="C77" s="416"/>
      <c r="D77" s="416"/>
      <c r="E77" s="416"/>
      <c r="F77" s="416"/>
      <c r="G77" s="416"/>
      <c r="H77" s="416"/>
      <c r="I77" s="416"/>
    </row>
    <row r="78" spans="2:9">
      <c r="B78" s="370"/>
      <c r="C78" s="416"/>
      <c r="D78" s="416"/>
      <c r="E78" s="416"/>
      <c r="F78" s="416"/>
    </row>
    <row r="79" spans="2:9">
      <c r="B79" s="370" t="s">
        <v>747</v>
      </c>
      <c r="C79" s="416"/>
      <c r="D79" s="416"/>
      <c r="E79" s="416"/>
      <c r="F79" s="416"/>
      <c r="G79" s="416"/>
      <c r="H79" s="416"/>
      <c r="I79" s="416"/>
    </row>
    <row r="80" spans="2:9">
      <c r="C80" s="416"/>
      <c r="D80" s="416"/>
      <c r="E80" s="416"/>
      <c r="F80" s="416"/>
    </row>
    <row r="81" spans="2:6">
      <c r="B81" s="370" t="s">
        <v>423</v>
      </c>
      <c r="C81" s="416"/>
      <c r="D81" s="416"/>
      <c r="E81" s="416"/>
      <c r="F81" s="416"/>
    </row>
    <row r="82" spans="2:6">
      <c r="B82" s="372" t="s">
        <v>424</v>
      </c>
      <c r="C82" s="415"/>
      <c r="D82" s="415"/>
      <c r="E82" s="415"/>
      <c r="F82" s="415"/>
    </row>
    <row r="83" spans="2:6">
      <c r="B83" s="372"/>
      <c r="C83" s="415"/>
      <c r="D83" s="415"/>
      <c r="E83" s="415"/>
      <c r="F83" s="415"/>
    </row>
  </sheetData>
  <mergeCells count="7">
    <mergeCell ref="B40:L41"/>
    <mergeCell ref="Q49:W50"/>
    <mergeCell ref="B3:R3"/>
    <mergeCell ref="B6:E6"/>
    <mergeCell ref="B7:E7"/>
    <mergeCell ref="B8:E8"/>
    <mergeCell ref="B37:E3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4:N96"/>
  <sheetViews>
    <sheetView workbookViewId="0">
      <selection activeCell="B16" sqref="B16"/>
    </sheetView>
  </sheetViews>
  <sheetFormatPr baseColWidth="10" defaultRowHeight="15"/>
  <cols>
    <col min="1" max="1" width="11.42578125" style="291"/>
    <col min="2" max="2" width="96.28515625" style="291" bestFit="1" customWidth="1"/>
    <col min="3" max="3" width="13.85546875" style="291" bestFit="1" customWidth="1"/>
    <col min="4" max="4" width="12.7109375" style="291" bestFit="1" customWidth="1"/>
    <col min="5" max="10" width="11.42578125" style="291"/>
    <col min="11" max="11" width="55.7109375" style="291" bestFit="1" customWidth="1"/>
    <col min="12" max="12" width="13.85546875" style="291" bestFit="1" customWidth="1"/>
    <col min="13" max="13" width="12.7109375" style="291" bestFit="1" customWidth="1"/>
    <col min="14" max="257" width="11.42578125" style="291"/>
    <col min="258" max="258" width="96.28515625" style="291" bestFit="1" customWidth="1"/>
    <col min="259" max="259" width="13.85546875" style="291" bestFit="1" customWidth="1"/>
    <col min="260" max="260" width="12.7109375" style="291" bestFit="1" customWidth="1"/>
    <col min="261" max="266" width="11.42578125" style="291"/>
    <col min="267" max="267" width="55.7109375" style="291" bestFit="1" customWidth="1"/>
    <col min="268" max="268" width="13.85546875" style="291" bestFit="1" customWidth="1"/>
    <col min="269" max="269" width="12.7109375" style="291" bestFit="1" customWidth="1"/>
    <col min="270" max="513" width="11.42578125" style="291"/>
    <col min="514" max="514" width="96.28515625" style="291" bestFit="1" customWidth="1"/>
    <col min="515" max="515" width="13.85546875" style="291" bestFit="1" customWidth="1"/>
    <col min="516" max="516" width="12.7109375" style="291" bestFit="1" customWidth="1"/>
    <col min="517" max="522" width="11.42578125" style="291"/>
    <col min="523" max="523" width="55.7109375" style="291" bestFit="1" customWidth="1"/>
    <col min="524" max="524" width="13.85546875" style="291" bestFit="1" customWidth="1"/>
    <col min="525" max="525" width="12.7109375" style="291" bestFit="1" customWidth="1"/>
    <col min="526" max="769" width="11.42578125" style="291"/>
    <col min="770" max="770" width="96.28515625" style="291" bestFit="1" customWidth="1"/>
    <col min="771" max="771" width="13.85546875" style="291" bestFit="1" customWidth="1"/>
    <col min="772" max="772" width="12.7109375" style="291" bestFit="1" customWidth="1"/>
    <col min="773" max="778" width="11.42578125" style="291"/>
    <col min="779" max="779" width="55.7109375" style="291" bestFit="1" customWidth="1"/>
    <col min="780" max="780" width="13.85546875" style="291" bestFit="1" customWidth="1"/>
    <col min="781" max="781" width="12.7109375" style="291" bestFit="1" customWidth="1"/>
    <col min="782" max="1025" width="11.42578125" style="291"/>
    <col min="1026" max="1026" width="96.28515625" style="291" bestFit="1" customWidth="1"/>
    <col min="1027" max="1027" width="13.85546875" style="291" bestFit="1" customWidth="1"/>
    <col min="1028" max="1028" width="12.7109375" style="291" bestFit="1" customWidth="1"/>
    <col min="1029" max="1034" width="11.42578125" style="291"/>
    <col min="1035" max="1035" width="55.7109375" style="291" bestFit="1" customWidth="1"/>
    <col min="1036" max="1036" width="13.85546875" style="291" bestFit="1" customWidth="1"/>
    <col min="1037" max="1037" width="12.7109375" style="291" bestFit="1" customWidth="1"/>
    <col min="1038" max="1281" width="11.42578125" style="291"/>
    <col min="1282" max="1282" width="96.28515625" style="291" bestFit="1" customWidth="1"/>
    <col min="1283" max="1283" width="13.85546875" style="291" bestFit="1" customWidth="1"/>
    <col min="1284" max="1284" width="12.7109375" style="291" bestFit="1" customWidth="1"/>
    <col min="1285" max="1290" width="11.42578125" style="291"/>
    <col min="1291" max="1291" width="55.7109375" style="291" bestFit="1" customWidth="1"/>
    <col min="1292" max="1292" width="13.85546875" style="291" bestFit="1" customWidth="1"/>
    <col min="1293" max="1293" width="12.7109375" style="291" bestFit="1" customWidth="1"/>
    <col min="1294" max="1537" width="11.42578125" style="291"/>
    <col min="1538" max="1538" width="96.28515625" style="291" bestFit="1" customWidth="1"/>
    <col min="1539" max="1539" width="13.85546875" style="291" bestFit="1" customWidth="1"/>
    <col min="1540" max="1540" width="12.7109375" style="291" bestFit="1" customWidth="1"/>
    <col min="1541" max="1546" width="11.42578125" style="291"/>
    <col min="1547" max="1547" width="55.7109375" style="291" bestFit="1" customWidth="1"/>
    <col min="1548" max="1548" width="13.85546875" style="291" bestFit="1" customWidth="1"/>
    <col min="1549" max="1549" width="12.7109375" style="291" bestFit="1" customWidth="1"/>
    <col min="1550" max="1793" width="11.42578125" style="291"/>
    <col min="1794" max="1794" width="96.28515625" style="291" bestFit="1" customWidth="1"/>
    <col min="1795" max="1795" width="13.85546875" style="291" bestFit="1" customWidth="1"/>
    <col min="1796" max="1796" width="12.7109375" style="291" bestFit="1" customWidth="1"/>
    <col min="1797" max="1802" width="11.42578125" style="291"/>
    <col min="1803" max="1803" width="55.7109375" style="291" bestFit="1" customWidth="1"/>
    <col min="1804" max="1804" width="13.85546875" style="291" bestFit="1" customWidth="1"/>
    <col min="1805" max="1805" width="12.7109375" style="291" bestFit="1" customWidth="1"/>
    <col min="1806" max="2049" width="11.42578125" style="291"/>
    <col min="2050" max="2050" width="96.28515625" style="291" bestFit="1" customWidth="1"/>
    <col min="2051" max="2051" width="13.85546875" style="291" bestFit="1" customWidth="1"/>
    <col min="2052" max="2052" width="12.7109375" style="291" bestFit="1" customWidth="1"/>
    <col min="2053" max="2058" width="11.42578125" style="291"/>
    <col min="2059" max="2059" width="55.7109375" style="291" bestFit="1" customWidth="1"/>
    <col min="2060" max="2060" width="13.85546875" style="291" bestFit="1" customWidth="1"/>
    <col min="2061" max="2061" width="12.7109375" style="291" bestFit="1" customWidth="1"/>
    <col min="2062" max="2305" width="11.42578125" style="291"/>
    <col min="2306" max="2306" width="96.28515625" style="291" bestFit="1" customWidth="1"/>
    <col min="2307" max="2307" width="13.85546875" style="291" bestFit="1" customWidth="1"/>
    <col min="2308" max="2308" width="12.7109375" style="291" bestFit="1" customWidth="1"/>
    <col min="2309" max="2314" width="11.42578125" style="291"/>
    <col min="2315" max="2315" width="55.7109375" style="291" bestFit="1" customWidth="1"/>
    <col min="2316" max="2316" width="13.85546875" style="291" bestFit="1" customWidth="1"/>
    <col min="2317" max="2317" width="12.7109375" style="291" bestFit="1" customWidth="1"/>
    <col min="2318" max="2561" width="11.42578125" style="291"/>
    <col min="2562" max="2562" width="96.28515625" style="291" bestFit="1" customWidth="1"/>
    <col min="2563" max="2563" width="13.85546875" style="291" bestFit="1" customWidth="1"/>
    <col min="2564" max="2564" width="12.7109375" style="291" bestFit="1" customWidth="1"/>
    <col min="2565" max="2570" width="11.42578125" style="291"/>
    <col min="2571" max="2571" width="55.7109375" style="291" bestFit="1" customWidth="1"/>
    <col min="2572" max="2572" width="13.85546875" style="291" bestFit="1" customWidth="1"/>
    <col min="2573" max="2573" width="12.7109375" style="291" bestFit="1" customWidth="1"/>
    <col min="2574" max="2817" width="11.42578125" style="291"/>
    <col min="2818" max="2818" width="96.28515625" style="291" bestFit="1" customWidth="1"/>
    <col min="2819" max="2819" width="13.85546875" style="291" bestFit="1" customWidth="1"/>
    <col min="2820" max="2820" width="12.7109375" style="291" bestFit="1" customWidth="1"/>
    <col min="2821" max="2826" width="11.42578125" style="291"/>
    <col min="2827" max="2827" width="55.7109375" style="291" bestFit="1" customWidth="1"/>
    <col min="2828" max="2828" width="13.85546875" style="291" bestFit="1" customWidth="1"/>
    <col min="2829" max="2829" width="12.7109375" style="291" bestFit="1" customWidth="1"/>
    <col min="2830" max="3073" width="11.42578125" style="291"/>
    <col min="3074" max="3074" width="96.28515625" style="291" bestFit="1" customWidth="1"/>
    <col min="3075" max="3075" width="13.85546875" style="291" bestFit="1" customWidth="1"/>
    <col min="3076" max="3076" width="12.7109375" style="291" bestFit="1" customWidth="1"/>
    <col min="3077" max="3082" width="11.42578125" style="291"/>
    <col min="3083" max="3083" width="55.7109375" style="291" bestFit="1" customWidth="1"/>
    <col min="3084" max="3084" width="13.85546875" style="291" bestFit="1" customWidth="1"/>
    <col min="3085" max="3085" width="12.7109375" style="291" bestFit="1" customWidth="1"/>
    <col min="3086" max="3329" width="11.42578125" style="291"/>
    <col min="3330" max="3330" width="96.28515625" style="291" bestFit="1" customWidth="1"/>
    <col min="3331" max="3331" width="13.85546875" style="291" bestFit="1" customWidth="1"/>
    <col min="3332" max="3332" width="12.7109375" style="291" bestFit="1" customWidth="1"/>
    <col min="3333" max="3338" width="11.42578125" style="291"/>
    <col min="3339" max="3339" width="55.7109375" style="291" bestFit="1" customWidth="1"/>
    <col min="3340" max="3340" width="13.85546875" style="291" bestFit="1" customWidth="1"/>
    <col min="3341" max="3341" width="12.7109375" style="291" bestFit="1" customWidth="1"/>
    <col min="3342" max="3585" width="11.42578125" style="291"/>
    <col min="3586" max="3586" width="96.28515625" style="291" bestFit="1" customWidth="1"/>
    <col min="3587" max="3587" width="13.85546875" style="291" bestFit="1" customWidth="1"/>
    <col min="3588" max="3588" width="12.7109375" style="291" bestFit="1" customWidth="1"/>
    <col min="3589" max="3594" width="11.42578125" style="291"/>
    <col min="3595" max="3595" width="55.7109375" style="291" bestFit="1" customWidth="1"/>
    <col min="3596" max="3596" width="13.85546875" style="291" bestFit="1" customWidth="1"/>
    <col min="3597" max="3597" width="12.7109375" style="291" bestFit="1" customWidth="1"/>
    <col min="3598" max="3841" width="11.42578125" style="291"/>
    <col min="3842" max="3842" width="96.28515625" style="291" bestFit="1" customWidth="1"/>
    <col min="3843" max="3843" width="13.85546875" style="291" bestFit="1" customWidth="1"/>
    <col min="3844" max="3844" width="12.7109375" style="291" bestFit="1" customWidth="1"/>
    <col min="3845" max="3850" width="11.42578125" style="291"/>
    <col min="3851" max="3851" width="55.7109375" style="291" bestFit="1" customWidth="1"/>
    <col min="3852" max="3852" width="13.85546875" style="291" bestFit="1" customWidth="1"/>
    <col min="3853" max="3853" width="12.7109375" style="291" bestFit="1" customWidth="1"/>
    <col min="3854" max="4097" width="11.42578125" style="291"/>
    <col min="4098" max="4098" width="96.28515625" style="291" bestFit="1" customWidth="1"/>
    <col min="4099" max="4099" width="13.85546875" style="291" bestFit="1" customWidth="1"/>
    <col min="4100" max="4100" width="12.7109375" style="291" bestFit="1" customWidth="1"/>
    <col min="4101" max="4106" width="11.42578125" style="291"/>
    <col min="4107" max="4107" width="55.7109375" style="291" bestFit="1" customWidth="1"/>
    <col min="4108" max="4108" width="13.85546875" style="291" bestFit="1" customWidth="1"/>
    <col min="4109" max="4109" width="12.7109375" style="291" bestFit="1" customWidth="1"/>
    <col min="4110" max="4353" width="11.42578125" style="291"/>
    <col min="4354" max="4354" width="96.28515625" style="291" bestFit="1" customWidth="1"/>
    <col min="4355" max="4355" width="13.85546875" style="291" bestFit="1" customWidth="1"/>
    <col min="4356" max="4356" width="12.7109375" style="291" bestFit="1" customWidth="1"/>
    <col min="4357" max="4362" width="11.42578125" style="291"/>
    <col min="4363" max="4363" width="55.7109375" style="291" bestFit="1" customWidth="1"/>
    <col min="4364" max="4364" width="13.85546875" style="291" bestFit="1" customWidth="1"/>
    <col min="4365" max="4365" width="12.7109375" style="291" bestFit="1" customWidth="1"/>
    <col min="4366" max="4609" width="11.42578125" style="291"/>
    <col min="4610" max="4610" width="96.28515625" style="291" bestFit="1" customWidth="1"/>
    <col min="4611" max="4611" width="13.85546875" style="291" bestFit="1" customWidth="1"/>
    <col min="4612" max="4612" width="12.7109375" style="291" bestFit="1" customWidth="1"/>
    <col min="4613" max="4618" width="11.42578125" style="291"/>
    <col min="4619" max="4619" width="55.7109375" style="291" bestFit="1" customWidth="1"/>
    <col min="4620" max="4620" width="13.85546875" style="291" bestFit="1" customWidth="1"/>
    <col min="4621" max="4621" width="12.7109375" style="291" bestFit="1" customWidth="1"/>
    <col min="4622" max="4865" width="11.42578125" style="291"/>
    <col min="4866" max="4866" width="96.28515625" style="291" bestFit="1" customWidth="1"/>
    <col min="4867" max="4867" width="13.85546875" style="291" bestFit="1" customWidth="1"/>
    <col min="4868" max="4868" width="12.7109375" style="291" bestFit="1" customWidth="1"/>
    <col min="4869" max="4874" width="11.42578125" style="291"/>
    <col min="4875" max="4875" width="55.7109375" style="291" bestFit="1" customWidth="1"/>
    <col min="4876" max="4876" width="13.85546875" style="291" bestFit="1" customWidth="1"/>
    <col min="4877" max="4877" width="12.7109375" style="291" bestFit="1" customWidth="1"/>
    <col min="4878" max="5121" width="11.42578125" style="291"/>
    <col min="5122" max="5122" width="96.28515625" style="291" bestFit="1" customWidth="1"/>
    <col min="5123" max="5123" width="13.85546875" style="291" bestFit="1" customWidth="1"/>
    <col min="5124" max="5124" width="12.7109375" style="291" bestFit="1" customWidth="1"/>
    <col min="5125" max="5130" width="11.42578125" style="291"/>
    <col min="5131" max="5131" width="55.7109375" style="291" bestFit="1" customWidth="1"/>
    <col min="5132" max="5132" width="13.85546875" style="291" bestFit="1" customWidth="1"/>
    <col min="5133" max="5133" width="12.7109375" style="291" bestFit="1" customWidth="1"/>
    <col min="5134" max="5377" width="11.42578125" style="291"/>
    <col min="5378" max="5378" width="96.28515625" style="291" bestFit="1" customWidth="1"/>
    <col min="5379" max="5379" width="13.85546875" style="291" bestFit="1" customWidth="1"/>
    <col min="5380" max="5380" width="12.7109375" style="291" bestFit="1" customWidth="1"/>
    <col min="5381" max="5386" width="11.42578125" style="291"/>
    <col min="5387" max="5387" width="55.7109375" style="291" bestFit="1" customWidth="1"/>
    <col min="5388" max="5388" width="13.85546875" style="291" bestFit="1" customWidth="1"/>
    <col min="5389" max="5389" width="12.7109375" style="291" bestFit="1" customWidth="1"/>
    <col min="5390" max="5633" width="11.42578125" style="291"/>
    <col min="5634" max="5634" width="96.28515625" style="291" bestFit="1" customWidth="1"/>
    <col min="5635" max="5635" width="13.85546875" style="291" bestFit="1" customWidth="1"/>
    <col min="5636" max="5636" width="12.7109375" style="291" bestFit="1" customWidth="1"/>
    <col min="5637" max="5642" width="11.42578125" style="291"/>
    <col min="5643" max="5643" width="55.7109375" style="291" bestFit="1" customWidth="1"/>
    <col min="5644" max="5644" width="13.85546875" style="291" bestFit="1" customWidth="1"/>
    <col min="5645" max="5645" width="12.7109375" style="291" bestFit="1" customWidth="1"/>
    <col min="5646" max="5889" width="11.42578125" style="291"/>
    <col min="5890" max="5890" width="96.28515625" style="291" bestFit="1" customWidth="1"/>
    <col min="5891" max="5891" width="13.85546875" style="291" bestFit="1" customWidth="1"/>
    <col min="5892" max="5892" width="12.7109375" style="291" bestFit="1" customWidth="1"/>
    <col min="5893" max="5898" width="11.42578125" style="291"/>
    <col min="5899" max="5899" width="55.7109375" style="291" bestFit="1" customWidth="1"/>
    <col min="5900" max="5900" width="13.85546875" style="291" bestFit="1" customWidth="1"/>
    <col min="5901" max="5901" width="12.7109375" style="291" bestFit="1" customWidth="1"/>
    <col min="5902" max="6145" width="11.42578125" style="291"/>
    <col min="6146" max="6146" width="96.28515625" style="291" bestFit="1" customWidth="1"/>
    <col min="6147" max="6147" width="13.85546875" style="291" bestFit="1" customWidth="1"/>
    <col min="6148" max="6148" width="12.7109375" style="291" bestFit="1" customWidth="1"/>
    <col min="6149" max="6154" width="11.42578125" style="291"/>
    <col min="6155" max="6155" width="55.7109375" style="291" bestFit="1" customWidth="1"/>
    <col min="6156" max="6156" width="13.85546875" style="291" bestFit="1" customWidth="1"/>
    <col min="6157" max="6157" width="12.7109375" style="291" bestFit="1" customWidth="1"/>
    <col min="6158" max="6401" width="11.42578125" style="291"/>
    <col min="6402" max="6402" width="96.28515625" style="291" bestFit="1" customWidth="1"/>
    <col min="6403" max="6403" width="13.85546875" style="291" bestFit="1" customWidth="1"/>
    <col min="6404" max="6404" width="12.7109375" style="291" bestFit="1" customWidth="1"/>
    <col min="6405" max="6410" width="11.42578125" style="291"/>
    <col min="6411" max="6411" width="55.7109375" style="291" bestFit="1" customWidth="1"/>
    <col min="6412" max="6412" width="13.85546875" style="291" bestFit="1" customWidth="1"/>
    <col min="6413" max="6413" width="12.7109375" style="291" bestFit="1" customWidth="1"/>
    <col min="6414" max="6657" width="11.42578125" style="291"/>
    <col min="6658" max="6658" width="96.28515625" style="291" bestFit="1" customWidth="1"/>
    <col min="6659" max="6659" width="13.85546875" style="291" bestFit="1" customWidth="1"/>
    <col min="6660" max="6660" width="12.7109375" style="291" bestFit="1" customWidth="1"/>
    <col min="6661" max="6666" width="11.42578125" style="291"/>
    <col min="6667" max="6667" width="55.7109375" style="291" bestFit="1" customWidth="1"/>
    <col min="6668" max="6668" width="13.85546875" style="291" bestFit="1" customWidth="1"/>
    <col min="6669" max="6669" width="12.7109375" style="291" bestFit="1" customWidth="1"/>
    <col min="6670" max="6913" width="11.42578125" style="291"/>
    <col min="6914" max="6914" width="96.28515625" style="291" bestFit="1" customWidth="1"/>
    <col min="6915" max="6915" width="13.85546875" style="291" bestFit="1" customWidth="1"/>
    <col min="6916" max="6916" width="12.7109375" style="291" bestFit="1" customWidth="1"/>
    <col min="6917" max="6922" width="11.42578125" style="291"/>
    <col min="6923" max="6923" width="55.7109375" style="291" bestFit="1" customWidth="1"/>
    <col min="6924" max="6924" width="13.85546875" style="291" bestFit="1" customWidth="1"/>
    <col min="6925" max="6925" width="12.7109375" style="291" bestFit="1" customWidth="1"/>
    <col min="6926" max="7169" width="11.42578125" style="291"/>
    <col min="7170" max="7170" width="96.28515625" style="291" bestFit="1" customWidth="1"/>
    <col min="7171" max="7171" width="13.85546875" style="291" bestFit="1" customWidth="1"/>
    <col min="7172" max="7172" width="12.7109375" style="291" bestFit="1" customWidth="1"/>
    <col min="7173" max="7178" width="11.42578125" style="291"/>
    <col min="7179" max="7179" width="55.7109375" style="291" bestFit="1" customWidth="1"/>
    <col min="7180" max="7180" width="13.85546875" style="291" bestFit="1" customWidth="1"/>
    <col min="7181" max="7181" width="12.7109375" style="291" bestFit="1" customWidth="1"/>
    <col min="7182" max="7425" width="11.42578125" style="291"/>
    <col min="7426" max="7426" width="96.28515625" style="291" bestFit="1" customWidth="1"/>
    <col min="7427" max="7427" width="13.85546875" style="291" bestFit="1" customWidth="1"/>
    <col min="7428" max="7428" width="12.7109375" style="291" bestFit="1" customWidth="1"/>
    <col min="7429" max="7434" width="11.42578125" style="291"/>
    <col min="7435" max="7435" width="55.7109375" style="291" bestFit="1" customWidth="1"/>
    <col min="7436" max="7436" width="13.85546875" style="291" bestFit="1" customWidth="1"/>
    <col min="7437" max="7437" width="12.7109375" style="291" bestFit="1" customWidth="1"/>
    <col min="7438" max="7681" width="11.42578125" style="291"/>
    <col min="7682" max="7682" width="96.28515625" style="291" bestFit="1" customWidth="1"/>
    <col min="7683" max="7683" width="13.85546875" style="291" bestFit="1" customWidth="1"/>
    <col min="7684" max="7684" width="12.7109375" style="291" bestFit="1" customWidth="1"/>
    <col min="7685" max="7690" width="11.42578125" style="291"/>
    <col min="7691" max="7691" width="55.7109375" style="291" bestFit="1" customWidth="1"/>
    <col min="7692" max="7692" width="13.85546875" style="291" bestFit="1" customWidth="1"/>
    <col min="7693" max="7693" width="12.7109375" style="291" bestFit="1" customWidth="1"/>
    <col min="7694" max="7937" width="11.42578125" style="291"/>
    <col min="7938" max="7938" width="96.28515625" style="291" bestFit="1" customWidth="1"/>
    <col min="7939" max="7939" width="13.85546875" style="291" bestFit="1" customWidth="1"/>
    <col min="7940" max="7940" width="12.7109375" style="291" bestFit="1" customWidth="1"/>
    <col min="7941" max="7946" width="11.42578125" style="291"/>
    <col min="7947" max="7947" width="55.7109375" style="291" bestFit="1" customWidth="1"/>
    <col min="7948" max="7948" width="13.85546875" style="291" bestFit="1" customWidth="1"/>
    <col min="7949" max="7949" width="12.7109375" style="291" bestFit="1" customWidth="1"/>
    <col min="7950" max="8193" width="11.42578125" style="291"/>
    <col min="8194" max="8194" width="96.28515625" style="291" bestFit="1" customWidth="1"/>
    <col min="8195" max="8195" width="13.85546875" style="291" bestFit="1" customWidth="1"/>
    <col min="8196" max="8196" width="12.7109375" style="291" bestFit="1" customWidth="1"/>
    <col min="8197" max="8202" width="11.42578125" style="291"/>
    <col min="8203" max="8203" width="55.7109375" style="291" bestFit="1" customWidth="1"/>
    <col min="8204" max="8204" width="13.85546875" style="291" bestFit="1" customWidth="1"/>
    <col min="8205" max="8205" width="12.7109375" style="291" bestFit="1" customWidth="1"/>
    <col min="8206" max="8449" width="11.42578125" style="291"/>
    <col min="8450" max="8450" width="96.28515625" style="291" bestFit="1" customWidth="1"/>
    <col min="8451" max="8451" width="13.85546875" style="291" bestFit="1" customWidth="1"/>
    <col min="8452" max="8452" width="12.7109375" style="291" bestFit="1" customWidth="1"/>
    <col min="8453" max="8458" width="11.42578125" style="291"/>
    <col min="8459" max="8459" width="55.7109375" style="291" bestFit="1" customWidth="1"/>
    <col min="8460" max="8460" width="13.85546875" style="291" bestFit="1" customWidth="1"/>
    <col min="8461" max="8461" width="12.7109375" style="291" bestFit="1" customWidth="1"/>
    <col min="8462" max="8705" width="11.42578125" style="291"/>
    <col min="8706" max="8706" width="96.28515625" style="291" bestFit="1" customWidth="1"/>
    <col min="8707" max="8707" width="13.85546875" style="291" bestFit="1" customWidth="1"/>
    <col min="8708" max="8708" width="12.7109375" style="291" bestFit="1" customWidth="1"/>
    <col min="8709" max="8714" width="11.42578125" style="291"/>
    <col min="8715" max="8715" width="55.7109375" style="291" bestFit="1" customWidth="1"/>
    <col min="8716" max="8716" width="13.85546875" style="291" bestFit="1" customWidth="1"/>
    <col min="8717" max="8717" width="12.7109375" style="291" bestFit="1" customWidth="1"/>
    <col min="8718" max="8961" width="11.42578125" style="291"/>
    <col min="8962" max="8962" width="96.28515625" style="291" bestFit="1" customWidth="1"/>
    <col min="8963" max="8963" width="13.85546875" style="291" bestFit="1" customWidth="1"/>
    <col min="8964" max="8964" width="12.7109375" style="291" bestFit="1" customWidth="1"/>
    <col min="8965" max="8970" width="11.42578125" style="291"/>
    <col min="8971" max="8971" width="55.7109375" style="291" bestFit="1" customWidth="1"/>
    <col min="8972" max="8972" width="13.85546875" style="291" bestFit="1" customWidth="1"/>
    <col min="8973" max="8973" width="12.7109375" style="291" bestFit="1" customWidth="1"/>
    <col min="8974" max="9217" width="11.42578125" style="291"/>
    <col min="9218" max="9218" width="96.28515625" style="291" bestFit="1" customWidth="1"/>
    <col min="9219" max="9219" width="13.85546875" style="291" bestFit="1" customWidth="1"/>
    <col min="9220" max="9220" width="12.7109375" style="291" bestFit="1" customWidth="1"/>
    <col min="9221" max="9226" width="11.42578125" style="291"/>
    <col min="9227" max="9227" width="55.7109375" style="291" bestFit="1" customWidth="1"/>
    <col min="9228" max="9228" width="13.85546875" style="291" bestFit="1" customWidth="1"/>
    <col min="9229" max="9229" width="12.7109375" style="291" bestFit="1" customWidth="1"/>
    <col min="9230" max="9473" width="11.42578125" style="291"/>
    <col min="9474" max="9474" width="96.28515625" style="291" bestFit="1" customWidth="1"/>
    <col min="9475" max="9475" width="13.85546875" style="291" bestFit="1" customWidth="1"/>
    <col min="9476" max="9476" width="12.7109375" style="291" bestFit="1" customWidth="1"/>
    <col min="9477" max="9482" width="11.42578125" style="291"/>
    <col min="9483" max="9483" width="55.7109375" style="291" bestFit="1" customWidth="1"/>
    <col min="9484" max="9484" width="13.85546875" style="291" bestFit="1" customWidth="1"/>
    <col min="9485" max="9485" width="12.7109375" style="291" bestFit="1" customWidth="1"/>
    <col min="9486" max="9729" width="11.42578125" style="291"/>
    <col min="9730" max="9730" width="96.28515625" style="291" bestFit="1" customWidth="1"/>
    <col min="9731" max="9731" width="13.85546875" style="291" bestFit="1" customWidth="1"/>
    <col min="9732" max="9732" width="12.7109375" style="291" bestFit="1" customWidth="1"/>
    <col min="9733" max="9738" width="11.42578125" style="291"/>
    <col min="9739" max="9739" width="55.7109375" style="291" bestFit="1" customWidth="1"/>
    <col min="9740" max="9740" width="13.85546875" style="291" bestFit="1" customWidth="1"/>
    <col min="9741" max="9741" width="12.7109375" style="291" bestFit="1" customWidth="1"/>
    <col min="9742" max="9985" width="11.42578125" style="291"/>
    <col min="9986" max="9986" width="96.28515625" style="291" bestFit="1" customWidth="1"/>
    <col min="9987" max="9987" width="13.85546875" style="291" bestFit="1" customWidth="1"/>
    <col min="9988" max="9988" width="12.7109375" style="291" bestFit="1" customWidth="1"/>
    <col min="9989" max="9994" width="11.42578125" style="291"/>
    <col min="9995" max="9995" width="55.7109375" style="291" bestFit="1" customWidth="1"/>
    <col min="9996" max="9996" width="13.85546875" style="291" bestFit="1" customWidth="1"/>
    <col min="9997" max="9997" width="12.7109375" style="291" bestFit="1" customWidth="1"/>
    <col min="9998" max="10241" width="11.42578125" style="291"/>
    <col min="10242" max="10242" width="96.28515625" style="291" bestFit="1" customWidth="1"/>
    <col min="10243" max="10243" width="13.85546875" style="291" bestFit="1" customWidth="1"/>
    <col min="10244" max="10244" width="12.7109375" style="291" bestFit="1" customWidth="1"/>
    <col min="10245" max="10250" width="11.42578125" style="291"/>
    <col min="10251" max="10251" width="55.7109375" style="291" bestFit="1" customWidth="1"/>
    <col min="10252" max="10252" width="13.85546875" style="291" bestFit="1" customWidth="1"/>
    <col min="10253" max="10253" width="12.7109375" style="291" bestFit="1" customWidth="1"/>
    <col min="10254" max="10497" width="11.42578125" style="291"/>
    <col min="10498" max="10498" width="96.28515625" style="291" bestFit="1" customWidth="1"/>
    <col min="10499" max="10499" width="13.85546875" style="291" bestFit="1" customWidth="1"/>
    <col min="10500" max="10500" width="12.7109375" style="291" bestFit="1" customWidth="1"/>
    <col min="10501" max="10506" width="11.42578125" style="291"/>
    <col min="10507" max="10507" width="55.7109375" style="291" bestFit="1" customWidth="1"/>
    <col min="10508" max="10508" width="13.85546875" style="291" bestFit="1" customWidth="1"/>
    <col min="10509" max="10509" width="12.7109375" style="291" bestFit="1" customWidth="1"/>
    <col min="10510" max="10753" width="11.42578125" style="291"/>
    <col min="10754" max="10754" width="96.28515625" style="291" bestFit="1" customWidth="1"/>
    <col min="10755" max="10755" width="13.85546875" style="291" bestFit="1" customWidth="1"/>
    <col min="10756" max="10756" width="12.7109375" style="291" bestFit="1" customWidth="1"/>
    <col min="10757" max="10762" width="11.42578125" style="291"/>
    <col min="10763" max="10763" width="55.7109375" style="291" bestFit="1" customWidth="1"/>
    <col min="10764" max="10764" width="13.85546875" style="291" bestFit="1" customWidth="1"/>
    <col min="10765" max="10765" width="12.7109375" style="291" bestFit="1" customWidth="1"/>
    <col min="10766" max="11009" width="11.42578125" style="291"/>
    <col min="11010" max="11010" width="96.28515625" style="291" bestFit="1" customWidth="1"/>
    <col min="11011" max="11011" width="13.85546875" style="291" bestFit="1" customWidth="1"/>
    <col min="11012" max="11012" width="12.7109375" style="291" bestFit="1" customWidth="1"/>
    <col min="11013" max="11018" width="11.42578125" style="291"/>
    <col min="11019" max="11019" width="55.7109375" style="291" bestFit="1" customWidth="1"/>
    <col min="11020" max="11020" width="13.85546875" style="291" bestFit="1" customWidth="1"/>
    <col min="11021" max="11021" width="12.7109375" style="291" bestFit="1" customWidth="1"/>
    <col min="11022" max="11265" width="11.42578125" style="291"/>
    <col min="11266" max="11266" width="96.28515625" style="291" bestFit="1" customWidth="1"/>
    <col min="11267" max="11267" width="13.85546875" style="291" bestFit="1" customWidth="1"/>
    <col min="11268" max="11268" width="12.7109375" style="291" bestFit="1" customWidth="1"/>
    <col min="11269" max="11274" width="11.42578125" style="291"/>
    <col min="11275" max="11275" width="55.7109375" style="291" bestFit="1" customWidth="1"/>
    <col min="11276" max="11276" width="13.85546875" style="291" bestFit="1" customWidth="1"/>
    <col min="11277" max="11277" width="12.7109375" style="291" bestFit="1" customWidth="1"/>
    <col min="11278" max="11521" width="11.42578125" style="291"/>
    <col min="11522" max="11522" width="96.28515625" style="291" bestFit="1" customWidth="1"/>
    <col min="11523" max="11523" width="13.85546875" style="291" bestFit="1" customWidth="1"/>
    <col min="11524" max="11524" width="12.7109375" style="291" bestFit="1" customWidth="1"/>
    <col min="11525" max="11530" width="11.42578125" style="291"/>
    <col min="11531" max="11531" width="55.7109375" style="291" bestFit="1" customWidth="1"/>
    <col min="11532" max="11532" width="13.85546875" style="291" bestFit="1" customWidth="1"/>
    <col min="11533" max="11533" width="12.7109375" style="291" bestFit="1" customWidth="1"/>
    <col min="11534" max="11777" width="11.42578125" style="291"/>
    <col min="11778" max="11778" width="96.28515625" style="291" bestFit="1" customWidth="1"/>
    <col min="11779" max="11779" width="13.85546875" style="291" bestFit="1" customWidth="1"/>
    <col min="11780" max="11780" width="12.7109375" style="291" bestFit="1" customWidth="1"/>
    <col min="11781" max="11786" width="11.42578125" style="291"/>
    <col min="11787" max="11787" width="55.7109375" style="291" bestFit="1" customWidth="1"/>
    <col min="11788" max="11788" width="13.85546875" style="291" bestFit="1" customWidth="1"/>
    <col min="11789" max="11789" width="12.7109375" style="291" bestFit="1" customWidth="1"/>
    <col min="11790" max="12033" width="11.42578125" style="291"/>
    <col min="12034" max="12034" width="96.28515625" style="291" bestFit="1" customWidth="1"/>
    <col min="12035" max="12035" width="13.85546875" style="291" bestFit="1" customWidth="1"/>
    <col min="12036" max="12036" width="12.7109375" style="291" bestFit="1" customWidth="1"/>
    <col min="12037" max="12042" width="11.42578125" style="291"/>
    <col min="12043" max="12043" width="55.7109375" style="291" bestFit="1" customWidth="1"/>
    <col min="12044" max="12044" width="13.85546875" style="291" bestFit="1" customWidth="1"/>
    <col min="12045" max="12045" width="12.7109375" style="291" bestFit="1" customWidth="1"/>
    <col min="12046" max="12289" width="11.42578125" style="291"/>
    <col min="12290" max="12290" width="96.28515625" style="291" bestFit="1" customWidth="1"/>
    <col min="12291" max="12291" width="13.85546875" style="291" bestFit="1" customWidth="1"/>
    <col min="12292" max="12292" width="12.7109375" style="291" bestFit="1" customWidth="1"/>
    <col min="12293" max="12298" width="11.42578125" style="291"/>
    <col min="12299" max="12299" width="55.7109375" style="291" bestFit="1" customWidth="1"/>
    <col min="12300" max="12300" width="13.85546875" style="291" bestFit="1" customWidth="1"/>
    <col min="12301" max="12301" width="12.7109375" style="291" bestFit="1" customWidth="1"/>
    <col min="12302" max="12545" width="11.42578125" style="291"/>
    <col min="12546" max="12546" width="96.28515625" style="291" bestFit="1" customWidth="1"/>
    <col min="12547" max="12547" width="13.85546875" style="291" bestFit="1" customWidth="1"/>
    <col min="12548" max="12548" width="12.7109375" style="291" bestFit="1" customWidth="1"/>
    <col min="12549" max="12554" width="11.42578125" style="291"/>
    <col min="12555" max="12555" width="55.7109375" style="291" bestFit="1" customWidth="1"/>
    <col min="12556" max="12556" width="13.85546875" style="291" bestFit="1" customWidth="1"/>
    <col min="12557" max="12557" width="12.7109375" style="291" bestFit="1" customWidth="1"/>
    <col min="12558" max="12801" width="11.42578125" style="291"/>
    <col min="12802" max="12802" width="96.28515625" style="291" bestFit="1" customWidth="1"/>
    <col min="12803" max="12803" width="13.85546875" style="291" bestFit="1" customWidth="1"/>
    <col min="12804" max="12804" width="12.7109375" style="291" bestFit="1" customWidth="1"/>
    <col min="12805" max="12810" width="11.42578125" style="291"/>
    <col min="12811" max="12811" width="55.7109375" style="291" bestFit="1" customWidth="1"/>
    <col min="12812" max="12812" width="13.85546875" style="291" bestFit="1" customWidth="1"/>
    <col min="12813" max="12813" width="12.7109375" style="291" bestFit="1" customWidth="1"/>
    <col min="12814" max="13057" width="11.42578125" style="291"/>
    <col min="13058" max="13058" width="96.28515625" style="291" bestFit="1" customWidth="1"/>
    <col min="13059" max="13059" width="13.85546875" style="291" bestFit="1" customWidth="1"/>
    <col min="13060" max="13060" width="12.7109375" style="291" bestFit="1" customWidth="1"/>
    <col min="13061" max="13066" width="11.42578125" style="291"/>
    <col min="13067" max="13067" width="55.7109375" style="291" bestFit="1" customWidth="1"/>
    <col min="13068" max="13068" width="13.85546875" style="291" bestFit="1" customWidth="1"/>
    <col min="13069" max="13069" width="12.7109375" style="291" bestFit="1" customWidth="1"/>
    <col min="13070" max="13313" width="11.42578125" style="291"/>
    <col min="13314" max="13314" width="96.28515625" style="291" bestFit="1" customWidth="1"/>
    <col min="13315" max="13315" width="13.85546875" style="291" bestFit="1" customWidth="1"/>
    <col min="13316" max="13316" width="12.7109375" style="291" bestFit="1" customWidth="1"/>
    <col min="13317" max="13322" width="11.42578125" style="291"/>
    <col min="13323" max="13323" width="55.7109375" style="291" bestFit="1" customWidth="1"/>
    <col min="13324" max="13324" width="13.85546875" style="291" bestFit="1" customWidth="1"/>
    <col min="13325" max="13325" width="12.7109375" style="291" bestFit="1" customWidth="1"/>
    <col min="13326" max="13569" width="11.42578125" style="291"/>
    <col min="13570" max="13570" width="96.28515625" style="291" bestFit="1" customWidth="1"/>
    <col min="13571" max="13571" width="13.85546875" style="291" bestFit="1" customWidth="1"/>
    <col min="13572" max="13572" width="12.7109375" style="291" bestFit="1" customWidth="1"/>
    <col min="13573" max="13578" width="11.42578125" style="291"/>
    <col min="13579" max="13579" width="55.7109375" style="291" bestFit="1" customWidth="1"/>
    <col min="13580" max="13580" width="13.85546875" style="291" bestFit="1" customWidth="1"/>
    <col min="13581" max="13581" width="12.7109375" style="291" bestFit="1" customWidth="1"/>
    <col min="13582" max="13825" width="11.42578125" style="291"/>
    <col min="13826" max="13826" width="96.28515625" style="291" bestFit="1" customWidth="1"/>
    <col min="13827" max="13827" width="13.85546875" style="291" bestFit="1" customWidth="1"/>
    <col min="13828" max="13828" width="12.7109375" style="291" bestFit="1" customWidth="1"/>
    <col min="13829" max="13834" width="11.42578125" style="291"/>
    <col min="13835" max="13835" width="55.7109375" style="291" bestFit="1" customWidth="1"/>
    <col min="13836" max="13836" width="13.85546875" style="291" bestFit="1" customWidth="1"/>
    <col min="13837" max="13837" width="12.7109375" style="291" bestFit="1" customWidth="1"/>
    <col min="13838" max="14081" width="11.42578125" style="291"/>
    <col min="14082" max="14082" width="96.28515625" style="291" bestFit="1" customWidth="1"/>
    <col min="14083" max="14083" width="13.85546875" style="291" bestFit="1" customWidth="1"/>
    <col min="14084" max="14084" width="12.7109375" style="291" bestFit="1" customWidth="1"/>
    <col min="14085" max="14090" width="11.42578125" style="291"/>
    <col min="14091" max="14091" width="55.7109375" style="291" bestFit="1" customWidth="1"/>
    <col min="14092" max="14092" width="13.85546875" style="291" bestFit="1" customWidth="1"/>
    <col min="14093" max="14093" width="12.7109375" style="291" bestFit="1" customWidth="1"/>
    <col min="14094" max="14337" width="11.42578125" style="291"/>
    <col min="14338" max="14338" width="96.28515625" style="291" bestFit="1" customWidth="1"/>
    <col min="14339" max="14339" width="13.85546875" style="291" bestFit="1" customWidth="1"/>
    <col min="14340" max="14340" width="12.7109375" style="291" bestFit="1" customWidth="1"/>
    <col min="14341" max="14346" width="11.42578125" style="291"/>
    <col min="14347" max="14347" width="55.7109375" style="291" bestFit="1" customWidth="1"/>
    <col min="14348" max="14348" width="13.85546875" style="291" bestFit="1" customWidth="1"/>
    <col min="14349" max="14349" width="12.7109375" style="291" bestFit="1" customWidth="1"/>
    <col min="14350" max="14593" width="11.42578125" style="291"/>
    <col min="14594" max="14594" width="96.28515625" style="291" bestFit="1" customWidth="1"/>
    <col min="14595" max="14595" width="13.85546875" style="291" bestFit="1" customWidth="1"/>
    <col min="14596" max="14596" width="12.7109375" style="291" bestFit="1" customWidth="1"/>
    <col min="14597" max="14602" width="11.42578125" style="291"/>
    <col min="14603" max="14603" width="55.7109375" style="291" bestFit="1" customWidth="1"/>
    <col min="14604" max="14604" width="13.85546875" style="291" bestFit="1" customWidth="1"/>
    <col min="14605" max="14605" width="12.7109375" style="291" bestFit="1" customWidth="1"/>
    <col min="14606" max="14849" width="11.42578125" style="291"/>
    <col min="14850" max="14850" width="96.28515625" style="291" bestFit="1" customWidth="1"/>
    <col min="14851" max="14851" width="13.85546875" style="291" bestFit="1" customWidth="1"/>
    <col min="14852" max="14852" width="12.7109375" style="291" bestFit="1" customWidth="1"/>
    <col min="14853" max="14858" width="11.42578125" style="291"/>
    <col min="14859" max="14859" width="55.7109375" style="291" bestFit="1" customWidth="1"/>
    <col min="14860" max="14860" width="13.85546875" style="291" bestFit="1" customWidth="1"/>
    <col min="14861" max="14861" width="12.7109375" style="291" bestFit="1" customWidth="1"/>
    <col min="14862" max="15105" width="11.42578125" style="291"/>
    <col min="15106" max="15106" width="96.28515625" style="291" bestFit="1" customWidth="1"/>
    <col min="15107" max="15107" width="13.85546875" style="291" bestFit="1" customWidth="1"/>
    <col min="15108" max="15108" width="12.7109375" style="291" bestFit="1" customWidth="1"/>
    <col min="15109" max="15114" width="11.42578125" style="291"/>
    <col min="15115" max="15115" width="55.7109375" style="291" bestFit="1" customWidth="1"/>
    <col min="15116" max="15116" width="13.85546875" style="291" bestFit="1" customWidth="1"/>
    <col min="15117" max="15117" width="12.7109375" style="291" bestFit="1" customWidth="1"/>
    <col min="15118" max="15361" width="11.42578125" style="291"/>
    <col min="15362" max="15362" width="96.28515625" style="291" bestFit="1" customWidth="1"/>
    <col min="15363" max="15363" width="13.85546875" style="291" bestFit="1" customWidth="1"/>
    <col min="15364" max="15364" width="12.7109375" style="291" bestFit="1" customWidth="1"/>
    <col min="15365" max="15370" width="11.42578125" style="291"/>
    <col min="15371" max="15371" width="55.7109375" style="291" bestFit="1" customWidth="1"/>
    <col min="15372" max="15372" width="13.85546875" style="291" bestFit="1" customWidth="1"/>
    <col min="15373" max="15373" width="12.7109375" style="291" bestFit="1" customWidth="1"/>
    <col min="15374" max="15617" width="11.42578125" style="291"/>
    <col min="15618" max="15618" width="96.28515625" style="291" bestFit="1" customWidth="1"/>
    <col min="15619" max="15619" width="13.85546875" style="291" bestFit="1" customWidth="1"/>
    <col min="15620" max="15620" width="12.7109375" style="291" bestFit="1" customWidth="1"/>
    <col min="15621" max="15626" width="11.42578125" style="291"/>
    <col min="15627" max="15627" width="55.7109375" style="291" bestFit="1" customWidth="1"/>
    <col min="15628" max="15628" width="13.85546875" style="291" bestFit="1" customWidth="1"/>
    <col min="15629" max="15629" width="12.7109375" style="291" bestFit="1" customWidth="1"/>
    <col min="15630" max="15873" width="11.42578125" style="291"/>
    <col min="15874" max="15874" width="96.28515625" style="291" bestFit="1" customWidth="1"/>
    <col min="15875" max="15875" width="13.85546875" style="291" bestFit="1" customWidth="1"/>
    <col min="15876" max="15876" width="12.7109375" style="291" bestFit="1" customWidth="1"/>
    <col min="15877" max="15882" width="11.42578125" style="291"/>
    <col min="15883" max="15883" width="55.7109375" style="291" bestFit="1" customWidth="1"/>
    <col min="15884" max="15884" width="13.85546875" style="291" bestFit="1" customWidth="1"/>
    <col min="15885" max="15885" width="12.7109375" style="291" bestFit="1" customWidth="1"/>
    <col min="15886" max="16129" width="11.42578125" style="291"/>
    <col min="16130" max="16130" width="96.28515625" style="291" bestFit="1" customWidth="1"/>
    <col min="16131" max="16131" width="13.85546875" style="291" bestFit="1" customWidth="1"/>
    <col min="16132" max="16132" width="12.7109375" style="291" bestFit="1" customWidth="1"/>
    <col min="16133" max="16138" width="11.42578125" style="291"/>
    <col min="16139" max="16139" width="55.7109375" style="291" bestFit="1" customWidth="1"/>
    <col min="16140" max="16140" width="13.85546875" style="291" bestFit="1" customWidth="1"/>
    <col min="16141" max="16141" width="12.7109375" style="291" bestFit="1" customWidth="1"/>
    <col min="16142" max="16384" width="11.42578125" style="291"/>
  </cols>
  <sheetData>
    <row r="4" spans="2:14">
      <c r="C4" s="474"/>
      <c r="D4" s="474"/>
      <c r="E4" s="572" t="s">
        <v>757</v>
      </c>
      <c r="F4" s="572"/>
      <c r="G4" s="572"/>
      <c r="H4" s="572"/>
      <c r="I4" s="572"/>
      <c r="J4" s="572"/>
      <c r="K4" s="572"/>
      <c r="L4" s="572"/>
      <c r="M4" s="572"/>
      <c r="N4" s="572"/>
    </row>
    <row r="5" spans="2:14">
      <c r="C5" s="474"/>
      <c r="D5" s="474"/>
      <c r="E5" s="572"/>
      <c r="F5" s="572"/>
      <c r="G5" s="572"/>
      <c r="H5" s="572"/>
      <c r="I5" s="572"/>
      <c r="J5" s="572"/>
      <c r="K5" s="572"/>
      <c r="L5" s="572"/>
      <c r="M5" s="572"/>
      <c r="N5" s="572"/>
    </row>
    <row r="6" spans="2:14">
      <c r="C6" s="474"/>
      <c r="D6" s="474"/>
      <c r="L6" s="474"/>
      <c r="M6" s="474"/>
    </row>
    <row r="7" spans="2:14">
      <c r="C7" s="474"/>
      <c r="D7" s="474"/>
      <c r="L7" s="474"/>
      <c r="M7" s="474"/>
    </row>
    <row r="8" spans="2:14">
      <c r="B8" s="291" t="s">
        <v>758</v>
      </c>
      <c r="C8" s="474"/>
      <c r="D8" s="474"/>
      <c r="K8" s="291" t="s">
        <v>758</v>
      </c>
      <c r="L8" s="474"/>
      <c r="M8" s="474"/>
    </row>
    <row r="9" spans="2:14">
      <c r="B9" s="563" t="s">
        <v>405</v>
      </c>
      <c r="C9" s="563"/>
      <c r="D9" s="563"/>
      <c r="E9" s="563"/>
      <c r="K9" s="563" t="s">
        <v>406</v>
      </c>
      <c r="L9" s="563"/>
      <c r="M9" s="563"/>
      <c r="N9" s="563"/>
    </row>
    <row r="10" spans="2:14" ht="15.75" thickBot="1">
      <c r="B10" s="570" t="s">
        <v>510</v>
      </c>
      <c r="C10" s="570"/>
      <c r="D10" s="570"/>
      <c r="E10" s="570"/>
      <c r="K10" s="571" t="s">
        <v>510</v>
      </c>
      <c r="L10" s="571"/>
      <c r="M10" s="571"/>
      <c r="N10" s="571"/>
    </row>
    <row r="11" spans="2:14" ht="16.5" thickTop="1" thickBot="1">
      <c r="B11" s="494" t="s">
        <v>511</v>
      </c>
      <c r="C11" s="566" t="s">
        <v>759</v>
      </c>
      <c r="D11" s="567"/>
      <c r="E11" s="568"/>
      <c r="K11" s="564" t="s">
        <v>511</v>
      </c>
      <c r="L11" s="566" t="s">
        <v>759</v>
      </c>
      <c r="M11" s="567"/>
      <c r="N11" s="568"/>
    </row>
    <row r="12" spans="2:14" ht="15.75" thickTop="1">
      <c r="B12" s="495"/>
      <c r="C12" s="393" t="s">
        <v>403</v>
      </c>
      <c r="D12" s="393" t="s">
        <v>437</v>
      </c>
      <c r="E12" s="394" t="s">
        <v>512</v>
      </c>
      <c r="K12" s="573"/>
      <c r="L12" s="393" t="s">
        <v>403</v>
      </c>
      <c r="M12" s="393" t="s">
        <v>437</v>
      </c>
      <c r="N12" s="393" t="s">
        <v>513</v>
      </c>
    </row>
    <row r="13" spans="2:14">
      <c r="B13" s="377" t="s">
        <v>41</v>
      </c>
      <c r="C13" s="475">
        <v>25944024</v>
      </c>
      <c r="D13" s="475">
        <v>57554182</v>
      </c>
      <c r="E13" s="380">
        <f t="shared" ref="E13:E24" si="0">+D13/C13-1</f>
        <v>1.2183984257800562</v>
      </c>
      <c r="K13" s="377" t="s">
        <v>33</v>
      </c>
      <c r="L13" s="475">
        <v>15521524</v>
      </c>
      <c r="M13" s="475">
        <v>63327525</v>
      </c>
      <c r="N13" s="380">
        <f t="shared" ref="N13:N24" si="1">+M13/L13-1</f>
        <v>3.0799811281417986</v>
      </c>
    </row>
    <row r="14" spans="2:14">
      <c r="B14" s="377" t="s">
        <v>33</v>
      </c>
      <c r="C14" s="475">
        <v>22572508</v>
      </c>
      <c r="D14" s="475">
        <v>29079984</v>
      </c>
      <c r="E14" s="380">
        <f t="shared" si="0"/>
        <v>0.2882921118025521</v>
      </c>
      <c r="K14" s="377" t="s">
        <v>40</v>
      </c>
      <c r="L14" s="475">
        <v>35644916</v>
      </c>
      <c r="M14" s="475">
        <v>34340159</v>
      </c>
      <c r="N14" s="379">
        <f t="shared" si="1"/>
        <v>-3.6604294424483985E-2</v>
      </c>
    </row>
    <row r="15" spans="2:14">
      <c r="B15" s="377" t="s">
        <v>40</v>
      </c>
      <c r="C15" s="475">
        <v>16951631</v>
      </c>
      <c r="D15" s="475">
        <v>11101537</v>
      </c>
      <c r="E15" s="379">
        <f t="shared" si="0"/>
        <v>-0.34510508162901843</v>
      </c>
      <c r="K15" s="377" t="s">
        <v>41</v>
      </c>
      <c r="L15" s="475">
        <v>38545335</v>
      </c>
      <c r="M15" s="475">
        <v>27416926</v>
      </c>
      <c r="N15" s="379">
        <f t="shared" si="1"/>
        <v>-0.28870961946497542</v>
      </c>
    </row>
    <row r="16" spans="2:14">
      <c r="B16" s="377" t="s">
        <v>35</v>
      </c>
      <c r="C16" s="475">
        <v>14598750.729999999</v>
      </c>
      <c r="D16" s="475">
        <v>5404108.7599999998</v>
      </c>
      <c r="E16" s="379">
        <f t="shared" si="0"/>
        <v>-0.62982388973224146</v>
      </c>
      <c r="K16" s="377" t="s">
        <v>212</v>
      </c>
      <c r="L16" s="475">
        <v>1120552.2</v>
      </c>
      <c r="M16" s="475">
        <v>12683541.899999999</v>
      </c>
      <c r="N16" s="380" t="s">
        <v>159</v>
      </c>
    </row>
    <row r="17" spans="2:14">
      <c r="B17" s="377" t="s">
        <v>350</v>
      </c>
      <c r="C17" s="475">
        <v>7357291</v>
      </c>
      <c r="D17" s="475">
        <v>5246807</v>
      </c>
      <c r="E17" s="379">
        <f t="shared" si="0"/>
        <v>-0.28685612679993222</v>
      </c>
      <c r="K17" s="377" t="s">
        <v>37</v>
      </c>
      <c r="L17" s="475">
        <v>3832253</v>
      </c>
      <c r="M17" s="475">
        <v>4083288</v>
      </c>
      <c r="N17" s="380">
        <f t="shared" si="1"/>
        <v>6.5505852562448341E-2</v>
      </c>
    </row>
    <row r="18" spans="2:14">
      <c r="B18" s="377" t="s">
        <v>49</v>
      </c>
      <c r="C18" s="475">
        <v>48853</v>
      </c>
      <c r="D18" s="475">
        <v>3041533</v>
      </c>
      <c r="E18" s="380" t="s">
        <v>159</v>
      </c>
      <c r="K18" s="377" t="s">
        <v>39</v>
      </c>
      <c r="L18" s="475">
        <v>25136529</v>
      </c>
      <c r="M18" s="475">
        <v>3024078</v>
      </c>
      <c r="N18" s="379">
        <f t="shared" si="1"/>
        <v>-0.87969389091071404</v>
      </c>
    </row>
    <row r="19" spans="2:14">
      <c r="B19" s="377" t="s">
        <v>34</v>
      </c>
      <c r="C19" s="475">
        <v>4325683</v>
      </c>
      <c r="D19" s="475">
        <v>2731434</v>
      </c>
      <c r="E19" s="379">
        <f t="shared" si="0"/>
        <v>-0.36855428379749511</v>
      </c>
      <c r="K19" s="377" t="s">
        <v>350</v>
      </c>
      <c r="L19" s="475">
        <v>824716</v>
      </c>
      <c r="M19" s="475">
        <v>2956442</v>
      </c>
      <c r="N19" s="380">
        <f t="shared" si="1"/>
        <v>2.5848001008832133</v>
      </c>
    </row>
    <row r="20" spans="2:14">
      <c r="B20" s="377" t="s">
        <v>212</v>
      </c>
      <c r="C20" s="475">
        <v>549082.88</v>
      </c>
      <c r="D20" s="475">
        <v>2493474.96</v>
      </c>
      <c r="E20" s="380">
        <f t="shared" si="0"/>
        <v>3.5411631846908067</v>
      </c>
      <c r="K20" s="377" t="s">
        <v>678</v>
      </c>
      <c r="L20" s="475">
        <v>2818503.08</v>
      </c>
      <c r="M20" s="475">
        <v>2800580.5300000003</v>
      </c>
      <c r="N20" s="379">
        <f t="shared" si="1"/>
        <v>-6.3588896273265583E-3</v>
      </c>
    </row>
    <row r="21" spans="2:14">
      <c r="B21" s="377" t="s">
        <v>464</v>
      </c>
      <c r="C21" s="475">
        <v>1919113</v>
      </c>
      <c r="D21" s="475">
        <v>2318049.36</v>
      </c>
      <c r="E21" s="380">
        <f t="shared" si="0"/>
        <v>0.20787538826530794</v>
      </c>
      <c r="K21" s="377" t="s">
        <v>52</v>
      </c>
      <c r="L21" s="475">
        <v>1041679</v>
      </c>
      <c r="M21" s="475">
        <v>2701371</v>
      </c>
      <c r="N21" s="380">
        <f t="shared" si="1"/>
        <v>1.5932854555002067</v>
      </c>
    </row>
    <row r="22" spans="2:14">
      <c r="B22" s="377" t="s">
        <v>53</v>
      </c>
      <c r="C22" s="475">
        <v>522405</v>
      </c>
      <c r="D22" s="475">
        <v>1494057.8299999998</v>
      </c>
      <c r="E22" s="380">
        <f t="shared" si="0"/>
        <v>1.8599608158421144</v>
      </c>
      <c r="K22" s="377" t="s">
        <v>36</v>
      </c>
      <c r="L22" s="475">
        <v>364765</v>
      </c>
      <c r="M22" s="475">
        <v>2643129</v>
      </c>
      <c r="N22" s="380" t="s">
        <v>159</v>
      </c>
    </row>
    <row r="23" spans="2:14" ht="75" customHeight="1">
      <c r="B23" s="395" t="s">
        <v>760</v>
      </c>
      <c r="C23" s="396">
        <f>C24-SUM(C13:C22)</f>
        <v>25736647.680000007</v>
      </c>
      <c r="D23" s="396">
        <f>D24-SUM(D13:D22)</f>
        <v>14069808.98999998</v>
      </c>
      <c r="E23" s="379">
        <f t="shared" si="0"/>
        <v>-0.45331617524788781</v>
      </c>
      <c r="K23" s="395" t="s">
        <v>514</v>
      </c>
      <c r="L23" s="397">
        <f>L24-SUM(L13:L22)</f>
        <v>48314108.469999999</v>
      </c>
      <c r="M23" s="397">
        <f>M24-SUM(M13:M22)</f>
        <v>36083104.75999999</v>
      </c>
      <c r="N23" s="379">
        <f t="shared" si="1"/>
        <v>-0.25315594341546599</v>
      </c>
    </row>
    <row r="24" spans="2:14">
      <c r="B24" s="398" t="s">
        <v>113</v>
      </c>
      <c r="C24" s="476">
        <v>120525989.29000001</v>
      </c>
      <c r="D24" s="476">
        <v>134534976.89999998</v>
      </c>
      <c r="E24" s="380">
        <f t="shared" si="0"/>
        <v>0.11623208979677124</v>
      </c>
      <c r="K24" s="398" t="s">
        <v>113</v>
      </c>
      <c r="L24" s="475">
        <v>173164880.75</v>
      </c>
      <c r="M24" s="475">
        <v>192060145.19</v>
      </c>
      <c r="N24" s="380">
        <f t="shared" si="1"/>
        <v>0.10911718564504591</v>
      </c>
    </row>
    <row r="25" spans="2:14">
      <c r="C25" s="474"/>
      <c r="D25" s="474"/>
      <c r="L25" s="474"/>
      <c r="M25" s="474"/>
    </row>
    <row r="26" spans="2:14">
      <c r="C26" s="474"/>
      <c r="D26" s="474"/>
      <c r="L26" s="474"/>
      <c r="M26" s="474"/>
    </row>
    <row r="27" spans="2:14">
      <c r="C27" s="474"/>
      <c r="D27" s="474"/>
      <c r="L27" s="474"/>
      <c r="M27" s="474"/>
    </row>
    <row r="28" spans="2:14">
      <c r="B28" s="291" t="s">
        <v>758</v>
      </c>
      <c r="K28" s="291" t="s">
        <v>758</v>
      </c>
      <c r="L28" s="474"/>
      <c r="M28" s="474"/>
    </row>
    <row r="29" spans="2:14">
      <c r="B29" s="563" t="s">
        <v>515</v>
      </c>
      <c r="C29" s="563"/>
      <c r="D29" s="563"/>
      <c r="E29" s="563"/>
      <c r="K29" s="563" t="s">
        <v>516</v>
      </c>
      <c r="L29" s="563"/>
      <c r="M29" s="563"/>
      <c r="N29" s="563"/>
    </row>
    <row r="30" spans="2:14" ht="15.75" thickBot="1">
      <c r="B30" s="570" t="s">
        <v>510</v>
      </c>
      <c r="C30" s="570"/>
      <c r="D30" s="570"/>
      <c r="E30" s="570"/>
      <c r="K30" s="570" t="s">
        <v>510</v>
      </c>
      <c r="L30" s="570"/>
      <c r="M30" s="570"/>
      <c r="N30" s="570"/>
    </row>
    <row r="31" spans="2:14" ht="15.75" thickTop="1">
      <c r="B31" s="562" t="s">
        <v>511</v>
      </c>
      <c r="C31" s="562" t="s">
        <v>759</v>
      </c>
      <c r="D31" s="562"/>
      <c r="E31" s="562"/>
      <c r="K31" s="564" t="s">
        <v>511</v>
      </c>
      <c r="L31" s="562" t="s">
        <v>759</v>
      </c>
      <c r="M31" s="562"/>
      <c r="N31" s="562"/>
    </row>
    <row r="32" spans="2:14">
      <c r="B32" s="562"/>
      <c r="C32" s="399" t="s">
        <v>403</v>
      </c>
      <c r="D32" s="399" t="s">
        <v>437</v>
      </c>
      <c r="E32" s="400" t="s">
        <v>513</v>
      </c>
      <c r="K32" s="565"/>
      <c r="L32" s="393" t="s">
        <v>403</v>
      </c>
      <c r="M32" s="393" t="s">
        <v>437</v>
      </c>
      <c r="N32" s="394" t="s">
        <v>512</v>
      </c>
    </row>
    <row r="33" spans="2:14">
      <c r="B33" s="377" t="s">
        <v>246</v>
      </c>
      <c r="C33" s="475">
        <v>34328585.120000005</v>
      </c>
      <c r="D33" s="475">
        <v>30012317.039999999</v>
      </c>
      <c r="E33" s="379">
        <f t="shared" ref="E33:E44" si="2">+D33/C33-1</f>
        <v>-0.12573393470520067</v>
      </c>
      <c r="G33" s="401"/>
      <c r="K33" s="377" t="s">
        <v>41</v>
      </c>
      <c r="L33" s="475">
        <v>175377481</v>
      </c>
      <c r="M33" s="475">
        <v>158970566</v>
      </c>
      <c r="N33" s="379">
        <f t="shared" ref="N33:N44" si="3">+M33/L33-1</f>
        <v>-9.355200511746431E-2</v>
      </c>
    </row>
    <row r="34" spans="2:14">
      <c r="B34" s="377" t="s">
        <v>327</v>
      </c>
      <c r="C34" s="475">
        <v>16513161</v>
      </c>
      <c r="D34" s="475">
        <v>21505079</v>
      </c>
      <c r="E34" s="380">
        <f t="shared" si="2"/>
        <v>0.30229935988633549</v>
      </c>
      <c r="K34" s="377" t="s">
        <v>48</v>
      </c>
      <c r="L34" s="475">
        <v>45191766</v>
      </c>
      <c r="M34" s="475">
        <v>92602271</v>
      </c>
      <c r="N34" s="380">
        <f t="shared" si="3"/>
        <v>1.0490960897611306</v>
      </c>
    </row>
    <row r="35" spans="2:14">
      <c r="B35" s="377" t="s">
        <v>462</v>
      </c>
      <c r="C35" s="475">
        <v>6312088.7400000002</v>
      </c>
      <c r="D35" s="475">
        <v>16863069.579999998</v>
      </c>
      <c r="E35" s="380">
        <f t="shared" si="2"/>
        <v>1.6715514110468601</v>
      </c>
      <c r="K35" s="377" t="s">
        <v>47</v>
      </c>
      <c r="L35" s="475">
        <v>75889509</v>
      </c>
      <c r="M35" s="475">
        <v>76092550</v>
      </c>
      <c r="N35" s="380">
        <f t="shared" si="3"/>
        <v>2.6754817981493595E-3</v>
      </c>
    </row>
    <row r="36" spans="2:14">
      <c r="B36" s="377" t="s">
        <v>456</v>
      </c>
      <c r="C36" s="475">
        <v>2065407.49</v>
      </c>
      <c r="D36" s="475">
        <v>15196219.329999998</v>
      </c>
      <c r="E36" s="380" t="s">
        <v>159</v>
      </c>
      <c r="K36" s="377" t="s">
        <v>449</v>
      </c>
      <c r="L36" s="475">
        <v>9019765</v>
      </c>
      <c r="M36" s="475">
        <v>29031766</v>
      </c>
      <c r="N36" s="380" t="s">
        <v>159</v>
      </c>
    </row>
    <row r="37" spans="2:14">
      <c r="B37" s="377" t="s">
        <v>47</v>
      </c>
      <c r="C37" s="475">
        <v>10318758</v>
      </c>
      <c r="D37" s="475">
        <v>10502871</v>
      </c>
      <c r="E37" s="380">
        <f t="shared" si="2"/>
        <v>1.7842554307407887E-2</v>
      </c>
      <c r="K37" s="377" t="s">
        <v>466</v>
      </c>
      <c r="L37" s="475">
        <v>15074100</v>
      </c>
      <c r="M37" s="475">
        <v>12026975</v>
      </c>
      <c r="N37" s="379">
        <f t="shared" si="3"/>
        <v>-0.20214307985219682</v>
      </c>
    </row>
    <row r="38" spans="2:14">
      <c r="B38" s="377" t="s">
        <v>501</v>
      </c>
      <c r="C38" s="475">
        <v>5863176</v>
      </c>
      <c r="D38" s="475">
        <v>8267937</v>
      </c>
      <c r="E38" s="380">
        <f t="shared" si="2"/>
        <v>0.41014648033761913</v>
      </c>
      <c r="K38" s="377" t="s">
        <v>478</v>
      </c>
      <c r="L38" s="475">
        <v>7859110.7299999986</v>
      </c>
      <c r="M38" s="475">
        <v>8176721.6999999993</v>
      </c>
      <c r="N38" s="380">
        <f t="shared" si="3"/>
        <v>4.0413092640062764E-2</v>
      </c>
    </row>
    <row r="39" spans="2:14">
      <c r="B39" s="377" t="s">
        <v>679</v>
      </c>
      <c r="C39" s="475">
        <v>1640000</v>
      </c>
      <c r="D39" s="475">
        <v>6300000</v>
      </c>
      <c r="E39" s="380">
        <f t="shared" si="2"/>
        <v>2.8414634146341462</v>
      </c>
      <c r="K39" s="377" t="s">
        <v>482</v>
      </c>
      <c r="L39" s="475">
        <v>8068691.6699999999</v>
      </c>
      <c r="M39" s="475">
        <v>7262079.4299999997</v>
      </c>
      <c r="N39" s="379">
        <f t="shared" si="3"/>
        <v>-9.9968157538978142E-2</v>
      </c>
    </row>
    <row r="40" spans="2:14">
      <c r="B40" s="377" t="s">
        <v>49</v>
      </c>
      <c r="C40" s="475">
        <v>5762460</v>
      </c>
      <c r="D40" s="475">
        <v>5470232</v>
      </c>
      <c r="E40" s="379">
        <f t="shared" si="2"/>
        <v>-5.0712369370025989E-2</v>
      </c>
      <c r="K40" s="377" t="s">
        <v>476</v>
      </c>
      <c r="L40" s="475">
        <v>5407000</v>
      </c>
      <c r="M40" s="475">
        <v>6794000</v>
      </c>
      <c r="N40" s="380">
        <f t="shared" si="3"/>
        <v>0.25651932679859435</v>
      </c>
    </row>
    <row r="41" spans="2:14">
      <c r="B41" s="377" t="s">
        <v>680</v>
      </c>
      <c r="C41" s="475">
        <v>785393.89000000013</v>
      </c>
      <c r="D41" s="475">
        <v>5253916.04</v>
      </c>
      <c r="E41" s="380" t="s">
        <v>159</v>
      </c>
      <c r="K41" s="377" t="s">
        <v>349</v>
      </c>
      <c r="L41" s="475">
        <v>0</v>
      </c>
      <c r="M41" s="475">
        <v>6567000</v>
      </c>
      <c r="N41" s="380" t="s">
        <v>159</v>
      </c>
    </row>
    <row r="42" spans="2:14">
      <c r="B42" s="377" t="s">
        <v>39</v>
      </c>
      <c r="C42" s="475">
        <v>6231766</v>
      </c>
      <c r="D42" s="475">
        <v>4503203</v>
      </c>
      <c r="E42" s="379">
        <f t="shared" si="2"/>
        <v>-0.27737931751609413</v>
      </c>
      <c r="K42" s="377" t="s">
        <v>464</v>
      </c>
      <c r="L42" s="475">
        <v>3718430.74</v>
      </c>
      <c r="M42" s="475">
        <v>6450824.0199999996</v>
      </c>
      <c r="N42" s="380">
        <f t="shared" si="3"/>
        <v>0.73482430386749642</v>
      </c>
    </row>
    <row r="43" spans="2:14" ht="75" customHeight="1">
      <c r="B43" s="395" t="s">
        <v>517</v>
      </c>
      <c r="C43" s="396">
        <f>C44-SUM(C33:C42)</f>
        <v>65030402.509999961</v>
      </c>
      <c r="D43" s="396">
        <f>D44-SUM(D33:D42)</f>
        <v>73895778.359999925</v>
      </c>
      <c r="E43" s="380">
        <f t="shared" si="2"/>
        <v>0.1363266335101756</v>
      </c>
      <c r="K43" s="395" t="s">
        <v>518</v>
      </c>
      <c r="L43" s="397">
        <f>L44-SUM(L33:L42)</f>
        <v>62719493.50999999</v>
      </c>
      <c r="M43" s="397">
        <f>M44-SUM(M33:M42)</f>
        <v>68721695.599999964</v>
      </c>
      <c r="N43" s="380">
        <f t="shared" si="3"/>
        <v>9.5699147969729337E-2</v>
      </c>
    </row>
    <row r="44" spans="2:14">
      <c r="B44" s="398" t="s">
        <v>113</v>
      </c>
      <c r="C44" s="475">
        <v>154851198.74999997</v>
      </c>
      <c r="D44" s="475">
        <v>197770622.34999993</v>
      </c>
      <c r="E44" s="380">
        <f t="shared" si="2"/>
        <v>0.2771655882967452</v>
      </c>
      <c r="K44" s="398" t="s">
        <v>113</v>
      </c>
      <c r="L44" s="378">
        <v>408325347.65000004</v>
      </c>
      <c r="M44" s="378">
        <v>472696448.74999994</v>
      </c>
      <c r="N44" s="380">
        <f t="shared" si="3"/>
        <v>0.15764659595704611</v>
      </c>
    </row>
    <row r="45" spans="2:14">
      <c r="L45" s="474"/>
      <c r="M45" s="474"/>
    </row>
    <row r="46" spans="2:14">
      <c r="C46" s="474"/>
      <c r="D46" s="474"/>
      <c r="L46" s="474"/>
      <c r="M46" s="474"/>
    </row>
    <row r="47" spans="2:14">
      <c r="B47" s="291" t="s">
        <v>758</v>
      </c>
      <c r="C47" s="474"/>
      <c r="D47" s="474"/>
      <c r="K47" s="291" t="s">
        <v>758</v>
      </c>
      <c r="L47" s="474"/>
      <c r="M47" s="474"/>
    </row>
    <row r="48" spans="2:14">
      <c r="B48" s="563" t="s">
        <v>407</v>
      </c>
      <c r="C48" s="563"/>
      <c r="D48" s="563"/>
      <c r="E48" s="563"/>
      <c r="K48" s="563" t="s">
        <v>43</v>
      </c>
      <c r="L48" s="563"/>
      <c r="M48" s="563"/>
      <c r="N48" s="563"/>
    </row>
    <row r="49" spans="2:14" ht="15.75" thickBot="1">
      <c r="B49" s="569" t="s">
        <v>510</v>
      </c>
      <c r="C49" s="569"/>
      <c r="D49" s="569"/>
      <c r="E49" s="569"/>
      <c r="K49" s="569" t="s">
        <v>510</v>
      </c>
      <c r="L49" s="569"/>
      <c r="M49" s="569"/>
      <c r="N49" s="569"/>
    </row>
    <row r="50" spans="2:14" ht="16.5" thickTop="1" thickBot="1">
      <c r="B50" s="564" t="s">
        <v>511</v>
      </c>
      <c r="C50" s="562" t="s">
        <v>759</v>
      </c>
      <c r="D50" s="562"/>
      <c r="E50" s="562"/>
      <c r="K50" s="562" t="s">
        <v>511</v>
      </c>
      <c r="L50" s="562" t="s">
        <v>759</v>
      </c>
      <c r="M50" s="562"/>
      <c r="N50" s="562"/>
    </row>
    <row r="51" spans="2:14" ht="15.75" thickTop="1">
      <c r="B51" s="565"/>
      <c r="C51" s="393" t="s">
        <v>403</v>
      </c>
      <c r="D51" s="393" t="s">
        <v>437</v>
      </c>
      <c r="E51" s="402" t="s">
        <v>512</v>
      </c>
      <c r="K51" s="562"/>
      <c r="L51" s="399" t="s">
        <v>403</v>
      </c>
      <c r="M51" s="399" t="s">
        <v>437</v>
      </c>
      <c r="N51" s="400" t="s">
        <v>512</v>
      </c>
    </row>
    <row r="52" spans="2:14">
      <c r="B52" s="377" t="s">
        <v>40</v>
      </c>
      <c r="C52" s="475">
        <v>82020049</v>
      </c>
      <c r="D52" s="475">
        <v>190520383</v>
      </c>
      <c r="E52" s="380">
        <f t="shared" ref="E52:E63" si="4">+D52/C52-1</f>
        <v>1.3228513677186418</v>
      </c>
      <c r="K52" s="377" t="s">
        <v>295</v>
      </c>
      <c r="L52" s="475">
        <v>229783005</v>
      </c>
      <c r="M52" s="475">
        <v>59149732</v>
      </c>
      <c r="N52" s="379">
        <f t="shared" ref="N52:N63" si="5">+M52/L52-1</f>
        <v>-0.7425843917395023</v>
      </c>
    </row>
    <row r="53" spans="2:14">
      <c r="B53" s="377" t="s">
        <v>39</v>
      </c>
      <c r="C53" s="475">
        <v>41450439</v>
      </c>
      <c r="D53" s="475">
        <v>57008172</v>
      </c>
      <c r="E53" s="380">
        <f t="shared" si="4"/>
        <v>0.3753333710168909</v>
      </c>
      <c r="K53" s="377" t="s">
        <v>35</v>
      </c>
      <c r="L53" s="475">
        <v>19684703.870000001</v>
      </c>
      <c r="M53" s="475">
        <v>24446825.240000002</v>
      </c>
      <c r="N53" s="380">
        <f t="shared" si="5"/>
        <v>0.2419198887343994</v>
      </c>
    </row>
    <row r="54" spans="2:14">
      <c r="B54" s="377" t="s">
        <v>212</v>
      </c>
      <c r="C54" s="475">
        <v>60540756.450000003</v>
      </c>
      <c r="D54" s="475">
        <v>36312522.140000001</v>
      </c>
      <c r="E54" s="379">
        <f t="shared" si="4"/>
        <v>-0.40019708590872749</v>
      </c>
      <c r="K54" s="377" t="s">
        <v>451</v>
      </c>
      <c r="L54" s="475">
        <v>31041016</v>
      </c>
      <c r="M54" s="475">
        <v>24365170</v>
      </c>
      <c r="N54" s="379">
        <f t="shared" si="5"/>
        <v>-0.21506531873827839</v>
      </c>
    </row>
    <row r="55" spans="2:14">
      <c r="B55" s="377" t="s">
        <v>33</v>
      </c>
      <c r="C55" s="475">
        <v>5243200</v>
      </c>
      <c r="D55" s="475">
        <v>25569580</v>
      </c>
      <c r="E55" s="380" t="s">
        <v>159</v>
      </c>
      <c r="G55" s="478"/>
      <c r="K55" s="377" t="s">
        <v>33</v>
      </c>
      <c r="L55" s="475">
        <v>47224985</v>
      </c>
      <c r="M55" s="475">
        <v>18255480</v>
      </c>
      <c r="N55" s="379">
        <f t="shared" si="5"/>
        <v>-0.61343598097490126</v>
      </c>
    </row>
    <row r="56" spans="2:14">
      <c r="B56" s="377" t="s">
        <v>449</v>
      </c>
      <c r="C56" s="475">
        <v>27649687</v>
      </c>
      <c r="D56" s="475">
        <v>24501583</v>
      </c>
      <c r="E56" s="379">
        <f t="shared" si="4"/>
        <v>-0.11385676807119005</v>
      </c>
      <c r="K56" s="377" t="s">
        <v>464</v>
      </c>
      <c r="L56" s="475">
        <v>5772441.9900000002</v>
      </c>
      <c r="M56" s="475">
        <v>9242173.2799999993</v>
      </c>
      <c r="N56" s="380">
        <f t="shared" si="5"/>
        <v>0.60108551909414665</v>
      </c>
    </row>
    <row r="57" spans="2:14">
      <c r="B57" s="377" t="s">
        <v>35</v>
      </c>
      <c r="C57" s="475">
        <v>25206547.100000001</v>
      </c>
      <c r="D57" s="475">
        <v>24154638.530000001</v>
      </c>
      <c r="E57" s="379">
        <f t="shared" si="4"/>
        <v>-4.1731561479914081E-2</v>
      </c>
      <c r="K57" s="377" t="s">
        <v>456</v>
      </c>
      <c r="L57" s="475">
        <v>3828342.93</v>
      </c>
      <c r="M57" s="475">
        <v>7562915.3999999994</v>
      </c>
      <c r="N57" s="380">
        <f t="shared" si="5"/>
        <v>0.97550625382454936</v>
      </c>
    </row>
    <row r="58" spans="2:14">
      <c r="B58" s="377" t="s">
        <v>451</v>
      </c>
      <c r="C58" s="475">
        <v>29580216</v>
      </c>
      <c r="D58" s="475">
        <v>18711420</v>
      </c>
      <c r="E58" s="379">
        <f t="shared" si="4"/>
        <v>-0.36743463942251131</v>
      </c>
      <c r="K58" s="377" t="s">
        <v>40</v>
      </c>
      <c r="L58" s="475">
        <v>108930981</v>
      </c>
      <c r="M58" s="475">
        <v>6729567</v>
      </c>
      <c r="N58" s="379">
        <f t="shared" si="5"/>
        <v>-0.93822173510032003</v>
      </c>
    </row>
    <row r="59" spans="2:14">
      <c r="B59" s="377" t="s">
        <v>41</v>
      </c>
      <c r="C59" s="475">
        <v>11619136</v>
      </c>
      <c r="D59" s="475">
        <v>17420554</v>
      </c>
      <c r="E59" s="380">
        <f t="shared" si="4"/>
        <v>0.49929857090923102</v>
      </c>
      <c r="K59" s="377" t="s">
        <v>34</v>
      </c>
      <c r="L59" s="475">
        <v>2018656</v>
      </c>
      <c r="M59" s="475">
        <v>6090505</v>
      </c>
      <c r="N59" s="380">
        <f t="shared" si="5"/>
        <v>2.0171089081051949</v>
      </c>
    </row>
    <row r="60" spans="2:14">
      <c r="B60" s="377" t="s">
        <v>42</v>
      </c>
      <c r="C60" s="475">
        <v>-11823052</v>
      </c>
      <c r="D60" s="475">
        <v>10842412</v>
      </c>
      <c r="E60" s="379">
        <f t="shared" si="4"/>
        <v>-1.917056949423888</v>
      </c>
      <c r="K60" s="377" t="s">
        <v>391</v>
      </c>
      <c r="L60" s="475">
        <v>2706394</v>
      </c>
      <c r="M60" s="475">
        <v>5787624</v>
      </c>
      <c r="N60" s="380">
        <f t="shared" si="5"/>
        <v>1.1385001592524961</v>
      </c>
    </row>
    <row r="61" spans="2:14">
      <c r="B61" s="377" t="s">
        <v>678</v>
      </c>
      <c r="C61" s="475">
        <v>12789301.33</v>
      </c>
      <c r="D61" s="475">
        <v>10153031.449999999</v>
      </c>
      <c r="E61" s="379">
        <f t="shared" si="4"/>
        <v>-0.20613087548543985</v>
      </c>
      <c r="K61" s="377" t="s">
        <v>212</v>
      </c>
      <c r="L61" s="475">
        <v>12270891.630000001</v>
      </c>
      <c r="M61" s="475">
        <v>5080353.71</v>
      </c>
      <c r="N61" s="379">
        <f t="shared" si="5"/>
        <v>-0.58598332841767586</v>
      </c>
    </row>
    <row r="62" spans="2:14" ht="75" customHeight="1">
      <c r="B62" s="395" t="s">
        <v>519</v>
      </c>
      <c r="C62" s="397">
        <f>C63-SUM(C52:C61)</f>
        <v>125094106.18000007</v>
      </c>
      <c r="D62" s="397">
        <f>D63-SUM(D52:D61)</f>
        <v>74660794.050000131</v>
      </c>
      <c r="E62" s="379">
        <f t="shared" si="4"/>
        <v>-0.40316297601927442</v>
      </c>
      <c r="K62" s="395" t="s">
        <v>520</v>
      </c>
      <c r="L62" s="403">
        <f>L63-SUM(L52:L61)</f>
        <v>110262027.99000007</v>
      </c>
      <c r="M62" s="403">
        <f>M63-SUM(M52:M61)</f>
        <v>75607689.899999917</v>
      </c>
      <c r="N62" s="379">
        <f t="shared" si="5"/>
        <v>-0.31429077372985592</v>
      </c>
    </row>
    <row r="63" spans="2:14">
      <c r="B63" s="398" t="s">
        <v>113</v>
      </c>
      <c r="C63" s="475">
        <v>409370386.06</v>
      </c>
      <c r="D63" s="475">
        <v>489855090.17000008</v>
      </c>
      <c r="E63" s="380">
        <f t="shared" si="4"/>
        <v>0.19660607325465818</v>
      </c>
      <c r="K63" s="398" t="s">
        <v>113</v>
      </c>
      <c r="L63" s="475">
        <v>573523445.41000009</v>
      </c>
      <c r="M63" s="475">
        <v>242318035.52999994</v>
      </c>
      <c r="N63" s="379">
        <f t="shared" si="5"/>
        <v>-0.57749236326899978</v>
      </c>
    </row>
    <row r="64" spans="2:14">
      <c r="C64" s="474"/>
      <c r="D64" s="474"/>
      <c r="L64" s="474"/>
      <c r="M64" s="474"/>
    </row>
    <row r="65" spans="2:13">
      <c r="C65" s="474"/>
      <c r="D65" s="474"/>
      <c r="L65" s="474"/>
      <c r="M65" s="474"/>
    </row>
    <row r="66" spans="2:13">
      <c r="B66" s="291" t="s">
        <v>758</v>
      </c>
      <c r="C66" s="474"/>
      <c r="D66" s="474"/>
      <c r="L66" s="474"/>
      <c r="M66" s="474"/>
    </row>
    <row r="67" spans="2:13" ht="15.75" thickBot="1">
      <c r="B67" s="563" t="s">
        <v>521</v>
      </c>
      <c r="C67" s="563"/>
      <c r="D67" s="563"/>
      <c r="E67" s="563"/>
      <c r="L67" s="474"/>
      <c r="M67" s="474"/>
    </row>
    <row r="68" spans="2:13" ht="16.5" thickTop="1" thickBot="1">
      <c r="B68" s="574" t="s">
        <v>510</v>
      </c>
      <c r="C68" s="575"/>
      <c r="D68" s="575"/>
      <c r="E68" s="576"/>
      <c r="L68" s="474"/>
      <c r="M68" s="474"/>
    </row>
    <row r="69" spans="2:13" ht="16.5" thickTop="1" thickBot="1">
      <c r="B69" s="564" t="s">
        <v>511</v>
      </c>
      <c r="C69" s="566" t="s">
        <v>759</v>
      </c>
      <c r="D69" s="567"/>
      <c r="E69" s="568"/>
      <c r="L69" s="474"/>
      <c r="M69" s="474"/>
    </row>
    <row r="70" spans="2:13" ht="15.75" thickTop="1">
      <c r="B70" s="565"/>
      <c r="C70" s="393" t="s">
        <v>403</v>
      </c>
      <c r="D70" s="393" t="s">
        <v>437</v>
      </c>
      <c r="E70" s="394" t="s">
        <v>512</v>
      </c>
      <c r="L70" s="474"/>
      <c r="M70" s="474"/>
    </row>
    <row r="71" spans="2:13">
      <c r="B71" s="377" t="s">
        <v>246</v>
      </c>
      <c r="C71" s="475">
        <v>31862935.350000001</v>
      </c>
      <c r="D71" s="475">
        <v>79765256.50999999</v>
      </c>
      <c r="E71" s="380">
        <f t="shared" ref="E71:E82" si="6">+D71/C71-1</f>
        <v>1.5033869489365794</v>
      </c>
      <c r="L71" s="474"/>
      <c r="M71" s="474"/>
    </row>
    <row r="72" spans="2:13">
      <c r="B72" s="377" t="s">
        <v>349</v>
      </c>
      <c r="C72" s="475">
        <v>20049000</v>
      </c>
      <c r="D72" s="475">
        <v>27912000</v>
      </c>
      <c r="E72" s="380">
        <f t="shared" si="6"/>
        <v>0.39218913661529253</v>
      </c>
      <c r="L72" s="474"/>
      <c r="M72" s="474"/>
    </row>
    <row r="73" spans="2:13">
      <c r="B73" s="377" t="s">
        <v>36</v>
      </c>
      <c r="C73" s="475">
        <v>19272644</v>
      </c>
      <c r="D73" s="475">
        <v>22943597</v>
      </c>
      <c r="E73" s="380">
        <f t="shared" si="6"/>
        <v>0.19047479940998246</v>
      </c>
      <c r="L73" s="474"/>
      <c r="M73" s="474"/>
    </row>
    <row r="74" spans="2:13">
      <c r="B74" s="377" t="s">
        <v>51</v>
      </c>
      <c r="C74" s="475">
        <v>11382435</v>
      </c>
      <c r="D74" s="475">
        <v>21646199</v>
      </c>
      <c r="E74" s="380">
        <f t="shared" si="6"/>
        <v>0.90171953540696692</v>
      </c>
      <c r="L74" s="474"/>
      <c r="M74" s="474"/>
    </row>
    <row r="75" spans="2:13">
      <c r="B75" s="377" t="s">
        <v>212</v>
      </c>
      <c r="C75" s="475">
        <v>0</v>
      </c>
      <c r="D75" s="475">
        <v>9463005.4700000007</v>
      </c>
      <c r="E75" s="380" t="s">
        <v>159</v>
      </c>
      <c r="L75" s="474"/>
      <c r="M75" s="474"/>
    </row>
    <row r="76" spans="2:13">
      <c r="B76" s="377" t="s">
        <v>47</v>
      </c>
      <c r="C76" s="475">
        <v>8980189</v>
      </c>
      <c r="D76" s="475">
        <v>8119653</v>
      </c>
      <c r="E76" s="379">
        <f t="shared" si="6"/>
        <v>-9.5826045532003801E-2</v>
      </c>
      <c r="L76" s="474"/>
      <c r="M76" s="474"/>
    </row>
    <row r="77" spans="2:13">
      <c r="B77" s="377" t="s">
        <v>37</v>
      </c>
      <c r="C77" s="475">
        <v>18408822.149999999</v>
      </c>
      <c r="D77" s="475">
        <v>8100729</v>
      </c>
      <c r="E77" s="379">
        <f t="shared" si="6"/>
        <v>-0.55995397565400451</v>
      </c>
      <c r="L77" s="474"/>
      <c r="M77" s="474"/>
    </row>
    <row r="78" spans="2:13">
      <c r="B78" s="377" t="s">
        <v>327</v>
      </c>
      <c r="C78" s="475">
        <v>3090813</v>
      </c>
      <c r="D78" s="475">
        <v>5789430</v>
      </c>
      <c r="E78" s="380">
        <f t="shared" si="6"/>
        <v>0.87310911400980906</v>
      </c>
      <c r="L78" s="474"/>
      <c r="M78" s="474"/>
    </row>
    <row r="79" spans="2:13">
      <c r="B79" s="377" t="s">
        <v>353</v>
      </c>
      <c r="C79" s="475">
        <v>1136244</v>
      </c>
      <c r="D79" s="475">
        <v>5724765</v>
      </c>
      <c r="E79" s="380">
        <f t="shared" si="6"/>
        <v>4.0383236347122624</v>
      </c>
      <c r="L79" s="474"/>
      <c r="M79" s="474"/>
    </row>
    <row r="80" spans="2:13">
      <c r="B80" s="377" t="s">
        <v>52</v>
      </c>
      <c r="C80" s="475">
        <v>4013891</v>
      </c>
      <c r="D80" s="475">
        <v>5206717</v>
      </c>
      <c r="E80" s="380">
        <f t="shared" si="6"/>
        <v>0.29717448729923168</v>
      </c>
      <c r="L80" s="474"/>
      <c r="M80" s="474"/>
    </row>
    <row r="81" spans="2:13" ht="75" customHeight="1">
      <c r="B81" s="395" t="s">
        <v>522</v>
      </c>
      <c r="C81" s="404">
        <f>C82-SUM(C71:C80)</f>
        <v>55523163.609999985</v>
      </c>
      <c r="D81" s="404">
        <f>D82-SUM(D71:D80)</f>
        <v>34887884.829999983</v>
      </c>
      <c r="E81" s="379">
        <f t="shared" si="6"/>
        <v>-0.37165171143604447</v>
      </c>
      <c r="L81" s="474"/>
      <c r="M81" s="474"/>
    </row>
    <row r="82" spans="2:13">
      <c r="B82" s="398" t="s">
        <v>113</v>
      </c>
      <c r="C82" s="479">
        <v>173720137.10999998</v>
      </c>
      <c r="D82" s="479">
        <v>229559236.80999997</v>
      </c>
      <c r="E82" s="380">
        <f t="shared" si="6"/>
        <v>0.32143135867226813</v>
      </c>
      <c r="L82" s="474"/>
      <c r="M82" s="474"/>
    </row>
    <row r="83" spans="2:13">
      <c r="C83" s="474"/>
      <c r="D83" s="474"/>
      <c r="L83" s="474"/>
      <c r="M83" s="474"/>
    </row>
    <row r="84" spans="2:13">
      <c r="C84" s="474"/>
      <c r="D84" s="474"/>
      <c r="L84" s="474"/>
      <c r="M84" s="474"/>
    </row>
    <row r="85" spans="2:13">
      <c r="C85" s="474"/>
      <c r="D85" s="474"/>
      <c r="L85" s="474"/>
      <c r="M85" s="474"/>
    </row>
    <row r="86" spans="2:13">
      <c r="B86" s="359" t="s">
        <v>419</v>
      </c>
      <c r="C86" s="474"/>
      <c r="D86" s="474"/>
      <c r="L86" s="474"/>
      <c r="M86" s="474"/>
    </row>
    <row r="87" spans="2:13">
      <c r="B87" s="363" t="s">
        <v>420</v>
      </c>
      <c r="C87" s="474"/>
      <c r="D87" s="474"/>
      <c r="L87" s="474"/>
      <c r="M87" s="474"/>
    </row>
    <row r="88" spans="2:13">
      <c r="B88" s="363" t="s">
        <v>421</v>
      </c>
      <c r="C88" s="474"/>
      <c r="D88" s="474"/>
      <c r="L88" s="474"/>
      <c r="M88" s="474"/>
    </row>
    <row r="89" spans="2:13">
      <c r="B89" s="363"/>
      <c r="C89" s="474"/>
      <c r="D89" s="474"/>
      <c r="L89" s="474"/>
      <c r="M89" s="474"/>
    </row>
    <row r="90" spans="2:13">
      <c r="B90" s="367" t="s">
        <v>422</v>
      </c>
      <c r="C90" s="474"/>
      <c r="D90" s="474"/>
      <c r="L90" s="474"/>
      <c r="M90" s="474"/>
    </row>
    <row r="91" spans="2:13">
      <c r="B91" s="370"/>
      <c r="C91" s="474"/>
      <c r="D91" s="474"/>
      <c r="L91" s="474"/>
      <c r="M91" s="474"/>
    </row>
    <row r="92" spans="2:13">
      <c r="B92" s="370" t="s">
        <v>747</v>
      </c>
      <c r="C92" s="474"/>
      <c r="D92" s="474"/>
      <c r="L92" s="474"/>
      <c r="M92" s="474"/>
    </row>
    <row r="93" spans="2:13">
      <c r="C93" s="474"/>
      <c r="D93" s="474"/>
      <c r="L93" s="474"/>
      <c r="M93" s="474"/>
    </row>
    <row r="94" spans="2:13">
      <c r="B94" s="370" t="s">
        <v>423</v>
      </c>
      <c r="C94" s="474"/>
      <c r="D94" s="474"/>
      <c r="L94" s="474"/>
      <c r="M94" s="474"/>
    </row>
    <row r="95" spans="2:13">
      <c r="B95" s="372" t="s">
        <v>523</v>
      </c>
      <c r="C95" s="474"/>
      <c r="D95" s="474"/>
      <c r="L95" s="474"/>
      <c r="M95" s="474"/>
    </row>
    <row r="96" spans="2:13">
      <c r="B96" s="372"/>
      <c r="C96" s="474"/>
      <c r="D96" s="474"/>
      <c r="L96" s="474"/>
      <c r="M96" s="474"/>
    </row>
  </sheetData>
  <mergeCells count="28">
    <mergeCell ref="C11:E11"/>
    <mergeCell ref="K11:K12"/>
    <mergeCell ref="L11:N11"/>
    <mergeCell ref="B29:E29"/>
    <mergeCell ref="B68:E68"/>
    <mergeCell ref="C50:E50"/>
    <mergeCell ref="B10:E10"/>
    <mergeCell ref="K10:N10"/>
    <mergeCell ref="E4:N5"/>
    <mergeCell ref="B9:E9"/>
    <mergeCell ref="K9:N9"/>
    <mergeCell ref="B49:E49"/>
    <mergeCell ref="K49:N49"/>
    <mergeCell ref="B48:E48"/>
    <mergeCell ref="K48:N48"/>
    <mergeCell ref="B50:B51"/>
    <mergeCell ref="K29:N29"/>
    <mergeCell ref="B31:B32"/>
    <mergeCell ref="C31:E31"/>
    <mergeCell ref="K31:K32"/>
    <mergeCell ref="L31:N31"/>
    <mergeCell ref="B30:E30"/>
    <mergeCell ref="K30:N30"/>
    <mergeCell ref="K50:K51"/>
    <mergeCell ref="L50:N50"/>
    <mergeCell ref="B67:E67"/>
    <mergeCell ref="B69:B70"/>
    <mergeCell ref="C69:E6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workbookViewId="0"/>
  </sheetViews>
  <sheetFormatPr baseColWidth="10" defaultRowHeight="15"/>
  <cols>
    <col min="2" max="2" width="44.7109375" customWidth="1"/>
    <col min="3" max="3" width="34.42578125" style="204" customWidth="1"/>
    <col min="4" max="4" width="21.7109375" customWidth="1"/>
    <col min="5" max="5" width="15.42578125" customWidth="1"/>
    <col min="6" max="6" width="16" customWidth="1"/>
  </cols>
  <sheetData>
    <row r="1" spans="2:6">
      <c r="B1" s="188" t="s">
        <v>645</v>
      </c>
      <c r="C1" s="188" t="s">
        <v>646</v>
      </c>
      <c r="D1" s="188" t="s">
        <v>647</v>
      </c>
      <c r="E1" s="188" t="s">
        <v>648</v>
      </c>
      <c r="F1" s="188" t="s">
        <v>649</v>
      </c>
    </row>
    <row r="3" spans="2:6">
      <c r="B3" s="422" t="s">
        <v>539</v>
      </c>
      <c r="C3" s="422"/>
      <c r="D3" s="422"/>
      <c r="E3" s="422"/>
      <c r="F3" s="422"/>
    </row>
    <row r="4" spans="2:6">
      <c r="B4" t="s">
        <v>540</v>
      </c>
      <c r="C4" s="204" t="s">
        <v>541</v>
      </c>
      <c r="D4" t="s">
        <v>61</v>
      </c>
      <c r="E4" t="s">
        <v>542</v>
      </c>
      <c r="F4" s="358">
        <v>1200</v>
      </c>
    </row>
    <row r="5" spans="2:6">
      <c r="B5" t="s">
        <v>543</v>
      </c>
      <c r="C5" s="204" t="s">
        <v>544</v>
      </c>
      <c r="D5" t="s">
        <v>352</v>
      </c>
      <c r="E5" t="s">
        <v>545</v>
      </c>
      <c r="F5">
        <v>520</v>
      </c>
    </row>
    <row r="6" spans="2:6">
      <c r="B6" t="s">
        <v>349</v>
      </c>
      <c r="C6" s="204" t="s">
        <v>546</v>
      </c>
      <c r="D6" t="s">
        <v>63</v>
      </c>
      <c r="E6" t="s">
        <v>547</v>
      </c>
      <c r="F6" s="358">
        <v>1500</v>
      </c>
    </row>
    <row r="7" spans="2:6">
      <c r="B7" t="s">
        <v>35</v>
      </c>
      <c r="C7" s="204" t="s">
        <v>548</v>
      </c>
      <c r="D7" t="s">
        <v>66</v>
      </c>
      <c r="E7" t="s">
        <v>542</v>
      </c>
      <c r="F7" s="358">
        <v>1300</v>
      </c>
    </row>
    <row r="8" spans="2:6">
      <c r="B8" t="s">
        <v>45</v>
      </c>
      <c r="C8" s="204" t="s">
        <v>549</v>
      </c>
      <c r="D8" t="s">
        <v>70</v>
      </c>
      <c r="E8" t="s">
        <v>550</v>
      </c>
      <c r="F8">
        <v>640</v>
      </c>
    </row>
    <row r="11" spans="2:6">
      <c r="B11" s="422" t="s">
        <v>551</v>
      </c>
      <c r="C11" s="422"/>
      <c r="D11" s="422"/>
      <c r="E11" s="422"/>
      <c r="F11" s="422"/>
    </row>
    <row r="12" spans="2:6">
      <c r="B12" t="s">
        <v>451</v>
      </c>
      <c r="C12" s="204" t="s">
        <v>552</v>
      </c>
      <c r="D12" t="s">
        <v>59</v>
      </c>
      <c r="E12" t="s">
        <v>542</v>
      </c>
      <c r="F12" s="358">
        <v>5000</v>
      </c>
    </row>
    <row r="13" spans="2:6">
      <c r="B13" t="s">
        <v>37</v>
      </c>
      <c r="C13" s="204" t="s">
        <v>553</v>
      </c>
      <c r="D13" t="s">
        <v>64</v>
      </c>
      <c r="E13" t="s">
        <v>554</v>
      </c>
      <c r="F13" s="358">
        <v>4800</v>
      </c>
    </row>
    <row r="14" spans="2:6">
      <c r="B14" t="s">
        <v>555</v>
      </c>
      <c r="C14" s="204" t="s">
        <v>556</v>
      </c>
      <c r="D14" t="s">
        <v>557</v>
      </c>
      <c r="E14" t="s">
        <v>558</v>
      </c>
      <c r="F14">
        <v>120</v>
      </c>
    </row>
    <row r="15" spans="2:6">
      <c r="B15" t="s">
        <v>559</v>
      </c>
      <c r="C15" s="204" t="s">
        <v>560</v>
      </c>
      <c r="D15" t="s">
        <v>561</v>
      </c>
      <c r="E15" t="s">
        <v>562</v>
      </c>
      <c r="F15">
        <v>240</v>
      </c>
    </row>
    <row r="16" spans="2:6">
      <c r="B16" t="s">
        <v>449</v>
      </c>
      <c r="C16" s="204" t="s">
        <v>563</v>
      </c>
      <c r="D16" t="s">
        <v>64</v>
      </c>
      <c r="E16" t="s">
        <v>550</v>
      </c>
      <c r="F16">
        <v>132</v>
      </c>
    </row>
    <row r="17" spans="2:6">
      <c r="B17" t="s">
        <v>564</v>
      </c>
      <c r="C17" s="204" t="s">
        <v>565</v>
      </c>
      <c r="D17" t="s">
        <v>68</v>
      </c>
      <c r="E17" t="s">
        <v>566</v>
      </c>
      <c r="F17">
        <v>670</v>
      </c>
    </row>
    <row r="18" spans="2:6">
      <c r="B18" t="s">
        <v>567</v>
      </c>
      <c r="C18" s="204" t="s">
        <v>568</v>
      </c>
      <c r="D18" t="s">
        <v>68</v>
      </c>
      <c r="E18" t="s">
        <v>550</v>
      </c>
      <c r="F18">
        <v>30</v>
      </c>
    </row>
    <row r="19" spans="2:6">
      <c r="B19" t="s">
        <v>569</v>
      </c>
      <c r="C19" s="204" t="s">
        <v>570</v>
      </c>
      <c r="D19" t="s">
        <v>352</v>
      </c>
      <c r="E19" t="s">
        <v>545</v>
      </c>
      <c r="F19">
        <v>500</v>
      </c>
    </row>
    <row r="20" spans="2:6">
      <c r="B20" t="s">
        <v>571</v>
      </c>
      <c r="C20" s="204" t="s">
        <v>572</v>
      </c>
      <c r="D20" t="s">
        <v>58</v>
      </c>
      <c r="E20" t="s">
        <v>542</v>
      </c>
      <c r="F20" s="358">
        <v>1400</v>
      </c>
    </row>
    <row r="21" spans="2:6">
      <c r="B21" t="s">
        <v>246</v>
      </c>
      <c r="C21" s="204" t="s">
        <v>573</v>
      </c>
      <c r="D21" t="s">
        <v>58</v>
      </c>
      <c r="E21" t="s">
        <v>574</v>
      </c>
      <c r="F21">
        <v>362</v>
      </c>
    </row>
    <row r="22" spans="2:6">
      <c r="B22" t="s">
        <v>575</v>
      </c>
      <c r="C22" s="204" t="s">
        <v>576</v>
      </c>
      <c r="D22" t="s">
        <v>58</v>
      </c>
      <c r="E22" t="s">
        <v>547</v>
      </c>
      <c r="F22" s="358">
        <v>1500</v>
      </c>
    </row>
    <row r="23" spans="2:6">
      <c r="B23" t="s">
        <v>577</v>
      </c>
      <c r="C23" s="204" t="s">
        <v>578</v>
      </c>
      <c r="D23" t="s">
        <v>67</v>
      </c>
      <c r="E23" t="s">
        <v>579</v>
      </c>
      <c r="F23">
        <v>706</v>
      </c>
    </row>
    <row r="24" spans="2:6">
      <c r="B24" t="s">
        <v>580</v>
      </c>
      <c r="C24" s="204" t="s">
        <v>581</v>
      </c>
      <c r="D24" t="s">
        <v>57</v>
      </c>
      <c r="E24" t="s">
        <v>542</v>
      </c>
      <c r="F24">
        <v>300</v>
      </c>
    </row>
    <row r="25" spans="2:6">
      <c r="B25" t="s">
        <v>582</v>
      </c>
      <c r="C25" s="204" t="s">
        <v>583</v>
      </c>
      <c r="D25" t="s">
        <v>66</v>
      </c>
      <c r="E25" t="s">
        <v>584</v>
      </c>
      <c r="F25" t="s">
        <v>585</v>
      </c>
    </row>
    <row r="26" spans="2:6">
      <c r="B26" t="s">
        <v>246</v>
      </c>
      <c r="C26" s="204" t="s">
        <v>589</v>
      </c>
      <c r="D26" t="s">
        <v>59</v>
      </c>
      <c r="E26" t="s">
        <v>550</v>
      </c>
      <c r="F26">
        <v>520</v>
      </c>
    </row>
    <row r="30" spans="2:6">
      <c r="B30" s="423" t="s">
        <v>586</v>
      </c>
      <c r="C30" s="423"/>
      <c r="D30" s="423"/>
      <c r="E30" s="423"/>
      <c r="F30" s="423"/>
    </row>
    <row r="31" spans="2:6">
      <c r="B31" t="s">
        <v>587</v>
      </c>
      <c r="C31" s="204" t="s">
        <v>588</v>
      </c>
      <c r="D31" t="s">
        <v>68</v>
      </c>
      <c r="E31" t="s">
        <v>566</v>
      </c>
      <c r="F31">
        <v>71</v>
      </c>
    </row>
    <row r="32" spans="2:6">
      <c r="B32" t="s">
        <v>462</v>
      </c>
      <c r="C32" s="204" t="s">
        <v>590</v>
      </c>
      <c r="D32" t="s">
        <v>63</v>
      </c>
      <c r="E32" t="s">
        <v>542</v>
      </c>
      <c r="F32" s="358">
        <v>1348</v>
      </c>
    </row>
    <row r="36" spans="2:6">
      <c r="B36" s="422" t="s">
        <v>591</v>
      </c>
      <c r="C36" s="422"/>
      <c r="D36" s="422"/>
      <c r="E36" s="422"/>
      <c r="F36" s="422"/>
    </row>
    <row r="37" spans="2:6">
      <c r="B37" t="s">
        <v>592</v>
      </c>
      <c r="C37" s="204" t="s">
        <v>593</v>
      </c>
      <c r="D37" t="s">
        <v>64</v>
      </c>
      <c r="E37" t="s">
        <v>542</v>
      </c>
      <c r="F37" s="358">
        <v>1950</v>
      </c>
    </row>
    <row r="38" spans="2:6">
      <c r="B38" t="s">
        <v>594</v>
      </c>
      <c r="C38" s="204" t="s">
        <v>595</v>
      </c>
      <c r="D38" t="s">
        <v>217</v>
      </c>
      <c r="E38" t="s">
        <v>547</v>
      </c>
      <c r="F38" s="358">
        <v>2300</v>
      </c>
    </row>
    <row r="39" spans="2:6">
      <c r="B39" t="s">
        <v>596</v>
      </c>
      <c r="C39" s="204" t="s">
        <v>597</v>
      </c>
      <c r="D39" t="s">
        <v>530</v>
      </c>
      <c r="E39" t="s">
        <v>542</v>
      </c>
      <c r="F39" s="358">
        <v>1600</v>
      </c>
    </row>
    <row r="40" spans="2:6">
      <c r="B40" t="s">
        <v>577</v>
      </c>
      <c r="C40" s="204" t="s">
        <v>598</v>
      </c>
      <c r="D40" t="s">
        <v>57</v>
      </c>
      <c r="E40" t="s">
        <v>599</v>
      </c>
      <c r="F40">
        <v>470</v>
      </c>
    </row>
    <row r="41" spans="2:6">
      <c r="B41" t="s">
        <v>600</v>
      </c>
      <c r="C41" s="204" t="s">
        <v>601</v>
      </c>
      <c r="D41" t="s">
        <v>60</v>
      </c>
      <c r="E41" t="s">
        <v>542</v>
      </c>
      <c r="F41">
        <v>490</v>
      </c>
    </row>
    <row r="42" spans="2:6">
      <c r="B42" t="s">
        <v>602</v>
      </c>
      <c r="C42" s="204" t="s">
        <v>603</v>
      </c>
      <c r="D42" t="s">
        <v>58</v>
      </c>
      <c r="E42" t="s">
        <v>542</v>
      </c>
      <c r="F42">
        <v>600</v>
      </c>
    </row>
    <row r="43" spans="2:6">
      <c r="B43" t="s">
        <v>604</v>
      </c>
      <c r="C43" s="204" t="s">
        <v>605</v>
      </c>
      <c r="D43" t="s">
        <v>64</v>
      </c>
      <c r="E43" t="s">
        <v>606</v>
      </c>
      <c r="F43" s="358">
        <v>3500</v>
      </c>
    </row>
    <row r="44" spans="2:6">
      <c r="B44" t="s">
        <v>607</v>
      </c>
      <c r="C44" s="204" t="s">
        <v>608</v>
      </c>
      <c r="D44" t="s">
        <v>217</v>
      </c>
      <c r="E44" t="s">
        <v>542</v>
      </c>
      <c r="F44" s="358">
        <v>2800</v>
      </c>
    </row>
    <row r="45" spans="2:6">
      <c r="B45" t="s">
        <v>609</v>
      </c>
      <c r="C45" s="204" t="s">
        <v>610</v>
      </c>
      <c r="D45" t="s">
        <v>59</v>
      </c>
      <c r="E45" t="s">
        <v>579</v>
      </c>
      <c r="F45">
        <v>655</v>
      </c>
    </row>
    <row r="46" spans="2:6">
      <c r="B46" t="s">
        <v>611</v>
      </c>
      <c r="C46" s="204" t="s">
        <v>612</v>
      </c>
      <c r="D46" t="s">
        <v>60</v>
      </c>
      <c r="E46" t="s">
        <v>547</v>
      </c>
      <c r="F46" t="s">
        <v>613</v>
      </c>
    </row>
    <row r="47" spans="2:6">
      <c r="B47" t="s">
        <v>614</v>
      </c>
      <c r="C47" s="204" t="s">
        <v>615</v>
      </c>
      <c r="D47" t="s">
        <v>352</v>
      </c>
      <c r="E47" t="s">
        <v>542</v>
      </c>
      <c r="F47" s="358">
        <v>2500</v>
      </c>
    </row>
    <row r="48" spans="2:6">
      <c r="B48" t="s">
        <v>616</v>
      </c>
      <c r="C48" s="204" t="s">
        <v>617</v>
      </c>
      <c r="D48" t="s">
        <v>64</v>
      </c>
      <c r="E48" t="s">
        <v>542</v>
      </c>
      <c r="F48" s="358">
        <v>1000</v>
      </c>
    </row>
    <row r="49" spans="2:6">
      <c r="B49" t="s">
        <v>571</v>
      </c>
      <c r="C49" s="204" t="s">
        <v>618</v>
      </c>
      <c r="D49" t="s">
        <v>217</v>
      </c>
      <c r="E49" t="s">
        <v>542</v>
      </c>
      <c r="F49" s="358">
        <v>2800</v>
      </c>
    </row>
    <row r="50" spans="2:6">
      <c r="B50" t="s">
        <v>619</v>
      </c>
      <c r="C50" s="204" t="s">
        <v>620</v>
      </c>
      <c r="D50" t="s">
        <v>352</v>
      </c>
      <c r="E50" t="s">
        <v>621</v>
      </c>
      <c r="F50">
        <v>125</v>
      </c>
    </row>
    <row r="51" spans="2:6">
      <c r="B51" t="s">
        <v>622</v>
      </c>
      <c r="C51" s="204" t="s">
        <v>623</v>
      </c>
      <c r="D51" t="s">
        <v>69</v>
      </c>
      <c r="E51" t="s">
        <v>542</v>
      </c>
      <c r="F51">
        <v>350</v>
      </c>
    </row>
    <row r="52" spans="2:6">
      <c r="B52" t="s">
        <v>624</v>
      </c>
      <c r="C52" s="204" t="s">
        <v>625</v>
      </c>
      <c r="D52" t="s">
        <v>58</v>
      </c>
      <c r="E52" t="s">
        <v>554</v>
      </c>
      <c r="F52" s="358">
        <v>1157</v>
      </c>
    </row>
    <row r="53" spans="2:6">
      <c r="B53" t="s">
        <v>626</v>
      </c>
      <c r="C53" s="204" t="s">
        <v>627</v>
      </c>
      <c r="D53" t="s">
        <v>557</v>
      </c>
      <c r="E53" t="s">
        <v>628</v>
      </c>
      <c r="F53">
        <v>346</v>
      </c>
    </row>
    <row r="54" spans="2:6">
      <c r="B54" t="s">
        <v>629</v>
      </c>
      <c r="C54" s="204" t="s">
        <v>630</v>
      </c>
      <c r="D54" t="s">
        <v>66</v>
      </c>
      <c r="E54" t="s">
        <v>545</v>
      </c>
      <c r="F54">
        <v>850</v>
      </c>
    </row>
    <row r="55" spans="2:6">
      <c r="B55" t="s">
        <v>503</v>
      </c>
      <c r="C55" s="204" t="s">
        <v>631</v>
      </c>
      <c r="D55" t="s">
        <v>62</v>
      </c>
      <c r="E55" t="s">
        <v>632</v>
      </c>
      <c r="F55" t="s">
        <v>585</v>
      </c>
    </row>
    <row r="56" spans="2:6">
      <c r="B56" t="s">
        <v>633</v>
      </c>
      <c r="C56" s="204" t="s">
        <v>634</v>
      </c>
      <c r="D56" t="s">
        <v>217</v>
      </c>
      <c r="E56" t="s">
        <v>542</v>
      </c>
      <c r="F56">
        <v>90</v>
      </c>
    </row>
    <row r="57" spans="2:6">
      <c r="B57" t="s">
        <v>350</v>
      </c>
      <c r="C57" s="204" t="s">
        <v>635</v>
      </c>
      <c r="D57" t="s">
        <v>68</v>
      </c>
      <c r="E57" t="s">
        <v>636</v>
      </c>
      <c r="F57">
        <v>165</v>
      </c>
    </row>
    <row r="58" spans="2:6">
      <c r="B58" t="s">
        <v>536</v>
      </c>
      <c r="C58" s="204" t="s">
        <v>637</v>
      </c>
      <c r="D58" t="s">
        <v>217</v>
      </c>
      <c r="E58" t="s">
        <v>638</v>
      </c>
      <c r="F58" s="358">
        <v>1963</v>
      </c>
    </row>
    <row r="59" spans="2:6">
      <c r="B59" t="s">
        <v>639</v>
      </c>
      <c r="C59" s="204" t="s">
        <v>640</v>
      </c>
      <c r="D59" t="s">
        <v>217</v>
      </c>
      <c r="E59" t="s">
        <v>641</v>
      </c>
      <c r="F59" s="358">
        <v>1000</v>
      </c>
    </row>
    <row r="60" spans="2:6">
      <c r="B60" t="s">
        <v>642</v>
      </c>
      <c r="C60" s="204" t="s">
        <v>643</v>
      </c>
      <c r="D60" t="s">
        <v>68</v>
      </c>
      <c r="E60" t="s">
        <v>644</v>
      </c>
      <c r="F60">
        <v>300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AB71"/>
  <sheetViews>
    <sheetView workbookViewId="0">
      <selection activeCell="A28" sqref="A1:XFD1048576"/>
    </sheetView>
  </sheetViews>
  <sheetFormatPr baseColWidth="10" defaultRowHeight="15"/>
  <cols>
    <col min="1" max="6" width="11.42578125" style="291"/>
    <col min="7" max="7" width="14.85546875" style="291" bestFit="1" customWidth="1"/>
    <col min="8" max="15" width="11.42578125" style="291"/>
    <col min="16" max="16" width="13.28515625" style="291" bestFit="1" customWidth="1"/>
    <col min="17" max="262" width="11.42578125" style="291"/>
    <col min="263" max="263" width="14.85546875" style="291" bestFit="1" customWidth="1"/>
    <col min="264" max="271" width="11.42578125" style="291"/>
    <col min="272" max="272" width="13.28515625" style="291" bestFit="1" customWidth="1"/>
    <col min="273" max="518" width="11.42578125" style="291"/>
    <col min="519" max="519" width="14.85546875" style="291" bestFit="1" customWidth="1"/>
    <col min="520" max="527" width="11.42578125" style="291"/>
    <col min="528" max="528" width="13.28515625" style="291" bestFit="1" customWidth="1"/>
    <col min="529" max="774" width="11.42578125" style="291"/>
    <col min="775" max="775" width="14.85546875" style="291" bestFit="1" customWidth="1"/>
    <col min="776" max="783" width="11.42578125" style="291"/>
    <col min="784" max="784" width="13.28515625" style="291" bestFit="1" customWidth="1"/>
    <col min="785" max="1030" width="11.42578125" style="291"/>
    <col min="1031" max="1031" width="14.85546875" style="291" bestFit="1" customWidth="1"/>
    <col min="1032" max="1039" width="11.42578125" style="291"/>
    <col min="1040" max="1040" width="13.28515625" style="291" bestFit="1" customWidth="1"/>
    <col min="1041" max="1286" width="11.42578125" style="291"/>
    <col min="1287" max="1287" width="14.85546875" style="291" bestFit="1" customWidth="1"/>
    <col min="1288" max="1295" width="11.42578125" style="291"/>
    <col min="1296" max="1296" width="13.28515625" style="291" bestFit="1" customWidth="1"/>
    <col min="1297" max="1542" width="11.42578125" style="291"/>
    <col min="1543" max="1543" width="14.85546875" style="291" bestFit="1" customWidth="1"/>
    <col min="1544" max="1551" width="11.42578125" style="291"/>
    <col min="1552" max="1552" width="13.28515625" style="291" bestFit="1" customWidth="1"/>
    <col min="1553" max="1798" width="11.42578125" style="291"/>
    <col min="1799" max="1799" width="14.85546875" style="291" bestFit="1" customWidth="1"/>
    <col min="1800" max="1807" width="11.42578125" style="291"/>
    <col min="1808" max="1808" width="13.28515625" style="291" bestFit="1" customWidth="1"/>
    <col min="1809" max="2054" width="11.42578125" style="291"/>
    <col min="2055" max="2055" width="14.85546875" style="291" bestFit="1" customWidth="1"/>
    <col min="2056" max="2063" width="11.42578125" style="291"/>
    <col min="2064" max="2064" width="13.28515625" style="291" bestFit="1" customWidth="1"/>
    <col min="2065" max="2310" width="11.42578125" style="291"/>
    <col min="2311" max="2311" width="14.85546875" style="291" bestFit="1" customWidth="1"/>
    <col min="2312" max="2319" width="11.42578125" style="291"/>
    <col min="2320" max="2320" width="13.28515625" style="291" bestFit="1" customWidth="1"/>
    <col min="2321" max="2566" width="11.42578125" style="291"/>
    <col min="2567" max="2567" width="14.85546875" style="291" bestFit="1" customWidth="1"/>
    <col min="2568" max="2575" width="11.42578125" style="291"/>
    <col min="2576" max="2576" width="13.28515625" style="291" bestFit="1" customWidth="1"/>
    <col min="2577" max="2822" width="11.42578125" style="291"/>
    <col min="2823" max="2823" width="14.85546875" style="291" bestFit="1" customWidth="1"/>
    <col min="2824" max="2831" width="11.42578125" style="291"/>
    <col min="2832" max="2832" width="13.28515625" style="291" bestFit="1" customWidth="1"/>
    <col min="2833" max="3078" width="11.42578125" style="291"/>
    <col min="3079" max="3079" width="14.85546875" style="291" bestFit="1" customWidth="1"/>
    <col min="3080" max="3087" width="11.42578125" style="291"/>
    <col min="3088" max="3088" width="13.28515625" style="291" bestFit="1" customWidth="1"/>
    <col min="3089" max="3334" width="11.42578125" style="291"/>
    <col min="3335" max="3335" width="14.85546875" style="291" bestFit="1" customWidth="1"/>
    <col min="3336" max="3343" width="11.42578125" style="291"/>
    <col min="3344" max="3344" width="13.28515625" style="291" bestFit="1" customWidth="1"/>
    <col min="3345" max="3590" width="11.42578125" style="291"/>
    <col min="3591" max="3591" width="14.85546875" style="291" bestFit="1" customWidth="1"/>
    <col min="3592" max="3599" width="11.42578125" style="291"/>
    <col min="3600" max="3600" width="13.28515625" style="291" bestFit="1" customWidth="1"/>
    <col min="3601" max="3846" width="11.42578125" style="291"/>
    <col min="3847" max="3847" width="14.85546875" style="291" bestFit="1" customWidth="1"/>
    <col min="3848" max="3855" width="11.42578125" style="291"/>
    <col min="3856" max="3856" width="13.28515625" style="291" bestFit="1" customWidth="1"/>
    <col min="3857" max="4102" width="11.42578125" style="291"/>
    <col min="4103" max="4103" width="14.85546875" style="291" bestFit="1" customWidth="1"/>
    <col min="4104" max="4111" width="11.42578125" style="291"/>
    <col min="4112" max="4112" width="13.28515625" style="291" bestFit="1" customWidth="1"/>
    <col min="4113" max="4358" width="11.42578125" style="291"/>
    <col min="4359" max="4359" width="14.85546875" style="291" bestFit="1" customWidth="1"/>
    <col min="4360" max="4367" width="11.42578125" style="291"/>
    <col min="4368" max="4368" width="13.28515625" style="291" bestFit="1" customWidth="1"/>
    <col min="4369" max="4614" width="11.42578125" style="291"/>
    <col min="4615" max="4615" width="14.85546875" style="291" bestFit="1" customWidth="1"/>
    <col min="4616" max="4623" width="11.42578125" style="291"/>
    <col min="4624" max="4624" width="13.28515625" style="291" bestFit="1" customWidth="1"/>
    <col min="4625" max="4870" width="11.42578125" style="291"/>
    <col min="4871" max="4871" width="14.85546875" style="291" bestFit="1" customWidth="1"/>
    <col min="4872" max="4879" width="11.42578125" style="291"/>
    <col min="4880" max="4880" width="13.28515625" style="291" bestFit="1" customWidth="1"/>
    <col min="4881" max="5126" width="11.42578125" style="291"/>
    <col min="5127" max="5127" width="14.85546875" style="291" bestFit="1" customWidth="1"/>
    <col min="5128" max="5135" width="11.42578125" style="291"/>
    <col min="5136" max="5136" width="13.28515625" style="291" bestFit="1" customWidth="1"/>
    <col min="5137" max="5382" width="11.42578125" style="291"/>
    <col min="5383" max="5383" width="14.85546875" style="291" bestFit="1" customWidth="1"/>
    <col min="5384" max="5391" width="11.42578125" style="291"/>
    <col min="5392" max="5392" width="13.28515625" style="291" bestFit="1" customWidth="1"/>
    <col min="5393" max="5638" width="11.42578125" style="291"/>
    <col min="5639" max="5639" width="14.85546875" style="291" bestFit="1" customWidth="1"/>
    <col min="5640" max="5647" width="11.42578125" style="291"/>
    <col min="5648" max="5648" width="13.28515625" style="291" bestFit="1" customWidth="1"/>
    <col min="5649" max="5894" width="11.42578125" style="291"/>
    <col min="5895" max="5895" width="14.85546875" style="291" bestFit="1" customWidth="1"/>
    <col min="5896" max="5903" width="11.42578125" style="291"/>
    <col min="5904" max="5904" width="13.28515625" style="291" bestFit="1" customWidth="1"/>
    <col min="5905" max="6150" width="11.42578125" style="291"/>
    <col min="6151" max="6151" width="14.85546875" style="291" bestFit="1" customWidth="1"/>
    <col min="6152" max="6159" width="11.42578125" style="291"/>
    <col min="6160" max="6160" width="13.28515625" style="291" bestFit="1" customWidth="1"/>
    <col min="6161" max="6406" width="11.42578125" style="291"/>
    <col min="6407" max="6407" width="14.85546875" style="291" bestFit="1" customWidth="1"/>
    <col min="6408" max="6415" width="11.42578125" style="291"/>
    <col min="6416" max="6416" width="13.28515625" style="291" bestFit="1" customWidth="1"/>
    <col min="6417" max="6662" width="11.42578125" style="291"/>
    <col min="6663" max="6663" width="14.85546875" style="291" bestFit="1" customWidth="1"/>
    <col min="6664" max="6671" width="11.42578125" style="291"/>
    <col min="6672" max="6672" width="13.28515625" style="291" bestFit="1" customWidth="1"/>
    <col min="6673" max="6918" width="11.42578125" style="291"/>
    <col min="6919" max="6919" width="14.85546875" style="291" bestFit="1" customWidth="1"/>
    <col min="6920" max="6927" width="11.42578125" style="291"/>
    <col min="6928" max="6928" width="13.28515625" style="291" bestFit="1" customWidth="1"/>
    <col min="6929" max="7174" width="11.42578125" style="291"/>
    <col min="7175" max="7175" width="14.85546875" style="291" bestFit="1" customWidth="1"/>
    <col min="7176" max="7183" width="11.42578125" style="291"/>
    <col min="7184" max="7184" width="13.28515625" style="291" bestFit="1" customWidth="1"/>
    <col min="7185" max="7430" width="11.42578125" style="291"/>
    <col min="7431" max="7431" width="14.85546875" style="291" bestFit="1" customWidth="1"/>
    <col min="7432" max="7439" width="11.42578125" style="291"/>
    <col min="7440" max="7440" width="13.28515625" style="291" bestFit="1" customWidth="1"/>
    <col min="7441" max="7686" width="11.42578125" style="291"/>
    <col min="7687" max="7687" width="14.85546875" style="291" bestFit="1" customWidth="1"/>
    <col min="7688" max="7695" width="11.42578125" style="291"/>
    <col min="7696" max="7696" width="13.28515625" style="291" bestFit="1" customWidth="1"/>
    <col min="7697" max="7942" width="11.42578125" style="291"/>
    <col min="7943" max="7943" width="14.85546875" style="291" bestFit="1" customWidth="1"/>
    <col min="7944" max="7951" width="11.42578125" style="291"/>
    <col min="7952" max="7952" width="13.28515625" style="291" bestFit="1" customWidth="1"/>
    <col min="7953" max="8198" width="11.42578125" style="291"/>
    <col min="8199" max="8199" width="14.85546875" style="291" bestFit="1" customWidth="1"/>
    <col min="8200" max="8207" width="11.42578125" style="291"/>
    <col min="8208" max="8208" width="13.28515625" style="291" bestFit="1" customWidth="1"/>
    <col min="8209" max="8454" width="11.42578125" style="291"/>
    <col min="8455" max="8455" width="14.85546875" style="291" bestFit="1" customWidth="1"/>
    <col min="8456" max="8463" width="11.42578125" style="291"/>
    <col min="8464" max="8464" width="13.28515625" style="291" bestFit="1" customWidth="1"/>
    <col min="8465" max="8710" width="11.42578125" style="291"/>
    <col min="8711" max="8711" width="14.85546875" style="291" bestFit="1" customWidth="1"/>
    <col min="8712" max="8719" width="11.42578125" style="291"/>
    <col min="8720" max="8720" width="13.28515625" style="291" bestFit="1" customWidth="1"/>
    <col min="8721" max="8966" width="11.42578125" style="291"/>
    <col min="8967" max="8967" width="14.85546875" style="291" bestFit="1" customWidth="1"/>
    <col min="8968" max="8975" width="11.42578125" style="291"/>
    <col min="8976" max="8976" width="13.28515625" style="291" bestFit="1" customWidth="1"/>
    <col min="8977" max="9222" width="11.42578125" style="291"/>
    <col min="9223" max="9223" width="14.85546875" style="291" bestFit="1" customWidth="1"/>
    <col min="9224" max="9231" width="11.42578125" style="291"/>
    <col min="9232" max="9232" width="13.28515625" style="291" bestFit="1" customWidth="1"/>
    <col min="9233" max="9478" width="11.42578125" style="291"/>
    <col min="9479" max="9479" width="14.85546875" style="291" bestFit="1" customWidth="1"/>
    <col min="9480" max="9487" width="11.42578125" style="291"/>
    <col min="9488" max="9488" width="13.28515625" style="291" bestFit="1" customWidth="1"/>
    <col min="9489" max="9734" width="11.42578125" style="291"/>
    <col min="9735" max="9735" width="14.85546875" style="291" bestFit="1" customWidth="1"/>
    <col min="9736" max="9743" width="11.42578125" style="291"/>
    <col min="9744" max="9744" width="13.28515625" style="291" bestFit="1" customWidth="1"/>
    <col min="9745" max="9990" width="11.42578125" style="291"/>
    <col min="9991" max="9991" width="14.85546875" style="291" bestFit="1" customWidth="1"/>
    <col min="9992" max="9999" width="11.42578125" style="291"/>
    <col min="10000" max="10000" width="13.28515625" style="291" bestFit="1" customWidth="1"/>
    <col min="10001" max="10246" width="11.42578125" style="291"/>
    <col min="10247" max="10247" width="14.85546875" style="291" bestFit="1" customWidth="1"/>
    <col min="10248" max="10255" width="11.42578125" style="291"/>
    <col min="10256" max="10256" width="13.28515625" style="291" bestFit="1" customWidth="1"/>
    <col min="10257" max="10502" width="11.42578125" style="291"/>
    <col min="10503" max="10503" width="14.85546875" style="291" bestFit="1" customWidth="1"/>
    <col min="10504" max="10511" width="11.42578125" style="291"/>
    <col min="10512" max="10512" width="13.28515625" style="291" bestFit="1" customWidth="1"/>
    <col min="10513" max="10758" width="11.42578125" style="291"/>
    <col min="10759" max="10759" width="14.85546875" style="291" bestFit="1" customWidth="1"/>
    <col min="10760" max="10767" width="11.42578125" style="291"/>
    <col min="10768" max="10768" width="13.28515625" style="291" bestFit="1" customWidth="1"/>
    <col min="10769" max="11014" width="11.42578125" style="291"/>
    <col min="11015" max="11015" width="14.85546875" style="291" bestFit="1" customWidth="1"/>
    <col min="11016" max="11023" width="11.42578125" style="291"/>
    <col min="11024" max="11024" width="13.28515625" style="291" bestFit="1" customWidth="1"/>
    <col min="11025" max="11270" width="11.42578125" style="291"/>
    <col min="11271" max="11271" width="14.85546875" style="291" bestFit="1" customWidth="1"/>
    <col min="11272" max="11279" width="11.42578125" style="291"/>
    <col min="11280" max="11280" width="13.28515625" style="291" bestFit="1" customWidth="1"/>
    <col min="11281" max="11526" width="11.42578125" style="291"/>
    <col min="11527" max="11527" width="14.85546875" style="291" bestFit="1" customWidth="1"/>
    <col min="11528" max="11535" width="11.42578125" style="291"/>
    <col min="11536" max="11536" width="13.28515625" style="291" bestFit="1" customWidth="1"/>
    <col min="11537" max="11782" width="11.42578125" style="291"/>
    <col min="11783" max="11783" width="14.85546875" style="291" bestFit="1" customWidth="1"/>
    <col min="11784" max="11791" width="11.42578125" style="291"/>
    <col min="11792" max="11792" width="13.28515625" style="291" bestFit="1" customWidth="1"/>
    <col min="11793" max="12038" width="11.42578125" style="291"/>
    <col min="12039" max="12039" width="14.85546875" style="291" bestFit="1" customWidth="1"/>
    <col min="12040" max="12047" width="11.42578125" style="291"/>
    <col min="12048" max="12048" width="13.28515625" style="291" bestFit="1" customWidth="1"/>
    <col min="12049" max="12294" width="11.42578125" style="291"/>
    <col min="12295" max="12295" width="14.85546875" style="291" bestFit="1" customWidth="1"/>
    <col min="12296" max="12303" width="11.42578125" style="291"/>
    <col min="12304" max="12304" width="13.28515625" style="291" bestFit="1" customWidth="1"/>
    <col min="12305" max="12550" width="11.42578125" style="291"/>
    <col min="12551" max="12551" width="14.85546875" style="291" bestFit="1" customWidth="1"/>
    <col min="12552" max="12559" width="11.42578125" style="291"/>
    <col min="12560" max="12560" width="13.28515625" style="291" bestFit="1" customWidth="1"/>
    <col min="12561" max="12806" width="11.42578125" style="291"/>
    <col min="12807" max="12807" width="14.85546875" style="291" bestFit="1" customWidth="1"/>
    <col min="12808" max="12815" width="11.42578125" style="291"/>
    <col min="12816" max="12816" width="13.28515625" style="291" bestFit="1" customWidth="1"/>
    <col min="12817" max="13062" width="11.42578125" style="291"/>
    <col min="13063" max="13063" width="14.85546875" style="291" bestFit="1" customWidth="1"/>
    <col min="13064" max="13071" width="11.42578125" style="291"/>
    <col min="13072" max="13072" width="13.28515625" style="291" bestFit="1" customWidth="1"/>
    <col min="13073" max="13318" width="11.42578125" style="291"/>
    <col min="13319" max="13319" width="14.85546875" style="291" bestFit="1" customWidth="1"/>
    <col min="13320" max="13327" width="11.42578125" style="291"/>
    <col min="13328" max="13328" width="13.28515625" style="291" bestFit="1" customWidth="1"/>
    <col min="13329" max="13574" width="11.42578125" style="291"/>
    <col min="13575" max="13575" width="14.85546875" style="291" bestFit="1" customWidth="1"/>
    <col min="13576" max="13583" width="11.42578125" style="291"/>
    <col min="13584" max="13584" width="13.28515625" style="291" bestFit="1" customWidth="1"/>
    <col min="13585" max="13830" width="11.42578125" style="291"/>
    <col min="13831" max="13831" width="14.85546875" style="291" bestFit="1" customWidth="1"/>
    <col min="13832" max="13839" width="11.42578125" style="291"/>
    <col min="13840" max="13840" width="13.28515625" style="291" bestFit="1" customWidth="1"/>
    <col min="13841" max="14086" width="11.42578125" style="291"/>
    <col min="14087" max="14087" width="14.85546875" style="291" bestFit="1" customWidth="1"/>
    <col min="14088" max="14095" width="11.42578125" style="291"/>
    <col min="14096" max="14096" width="13.28515625" style="291" bestFit="1" customWidth="1"/>
    <col min="14097" max="14342" width="11.42578125" style="291"/>
    <col min="14343" max="14343" width="14.85546875" style="291" bestFit="1" customWidth="1"/>
    <col min="14344" max="14351" width="11.42578125" style="291"/>
    <col min="14352" max="14352" width="13.28515625" style="291" bestFit="1" customWidth="1"/>
    <col min="14353" max="14598" width="11.42578125" style="291"/>
    <col min="14599" max="14599" width="14.85546875" style="291" bestFit="1" customWidth="1"/>
    <col min="14600" max="14607" width="11.42578125" style="291"/>
    <col min="14608" max="14608" width="13.28515625" style="291" bestFit="1" customWidth="1"/>
    <col min="14609" max="14854" width="11.42578125" style="291"/>
    <col min="14855" max="14855" width="14.85546875" style="291" bestFit="1" customWidth="1"/>
    <col min="14856" max="14863" width="11.42578125" style="291"/>
    <col min="14864" max="14864" width="13.28515625" style="291" bestFit="1" customWidth="1"/>
    <col min="14865" max="15110" width="11.42578125" style="291"/>
    <col min="15111" max="15111" width="14.85546875" style="291" bestFit="1" customWidth="1"/>
    <col min="15112" max="15119" width="11.42578125" style="291"/>
    <col min="15120" max="15120" width="13.28515625" style="291" bestFit="1" customWidth="1"/>
    <col min="15121" max="15366" width="11.42578125" style="291"/>
    <col min="15367" max="15367" width="14.85546875" style="291" bestFit="1" customWidth="1"/>
    <col min="15368" max="15375" width="11.42578125" style="291"/>
    <col min="15376" max="15376" width="13.28515625" style="291" bestFit="1" customWidth="1"/>
    <col min="15377" max="15622" width="11.42578125" style="291"/>
    <col min="15623" max="15623" width="14.85546875" style="291" bestFit="1" customWidth="1"/>
    <col min="15624" max="15631" width="11.42578125" style="291"/>
    <col min="15632" max="15632" width="13.28515625" style="291" bestFit="1" customWidth="1"/>
    <col min="15633" max="15878" width="11.42578125" style="291"/>
    <col min="15879" max="15879" width="14.85546875" style="291" bestFit="1" customWidth="1"/>
    <col min="15880" max="15887" width="11.42578125" style="291"/>
    <col min="15888" max="15888" width="13.28515625" style="291" bestFit="1" customWidth="1"/>
    <col min="15889" max="16134" width="11.42578125" style="291"/>
    <col min="16135" max="16135" width="14.85546875" style="291" bestFit="1" customWidth="1"/>
    <col min="16136" max="16143" width="11.42578125" style="291"/>
    <col min="16144" max="16144" width="13.28515625" style="291" bestFit="1" customWidth="1"/>
    <col min="16145" max="16384" width="11.42578125" style="291"/>
  </cols>
  <sheetData>
    <row r="5" spans="1:9" ht="26.25">
      <c r="A5" s="577" t="s">
        <v>650</v>
      </c>
      <c r="B5" s="577"/>
      <c r="C5" s="577"/>
      <c r="D5" s="577"/>
      <c r="E5" s="577"/>
      <c r="F5" s="577"/>
      <c r="G5" s="577"/>
      <c r="H5" s="577"/>
      <c r="I5" s="577"/>
    </row>
    <row r="6" spans="1:9" ht="20.25">
      <c r="A6" s="578" t="s">
        <v>761</v>
      </c>
      <c r="B6" s="578"/>
      <c r="C6" s="578"/>
      <c r="D6" s="578"/>
      <c r="E6" s="578"/>
      <c r="F6" s="579" t="s">
        <v>762</v>
      </c>
      <c r="G6" s="579"/>
      <c r="H6" s="579"/>
      <c r="I6" s="579"/>
    </row>
    <row r="7" spans="1:9">
      <c r="A7" s="442"/>
      <c r="B7" s="442"/>
      <c r="C7" s="442"/>
      <c r="D7" s="442"/>
      <c r="E7" s="442"/>
      <c r="F7" s="442"/>
      <c r="G7" s="442"/>
      <c r="H7" s="442"/>
      <c r="I7" s="442"/>
    </row>
    <row r="8" spans="1:9">
      <c r="A8" s="442"/>
      <c r="B8" s="442"/>
      <c r="C8" s="442"/>
      <c r="D8" s="442"/>
      <c r="E8" s="442"/>
      <c r="F8" s="442"/>
      <c r="G8" s="442"/>
      <c r="H8" s="442"/>
      <c r="I8" s="442"/>
    </row>
    <row r="9" spans="1:9">
      <c r="A9" s="442"/>
      <c r="B9" s="442"/>
      <c r="C9" s="442"/>
      <c r="D9" s="442"/>
      <c r="E9" s="442"/>
      <c r="F9" s="442"/>
      <c r="G9" s="442"/>
      <c r="H9" s="442"/>
      <c r="I9" s="442"/>
    </row>
    <row r="10" spans="1:9">
      <c r="A10" s="443" t="s">
        <v>651</v>
      </c>
      <c r="B10" s="444"/>
      <c r="C10" s="444"/>
      <c r="D10" s="443"/>
      <c r="E10" s="442"/>
      <c r="F10" s="442"/>
      <c r="G10" s="445" t="s">
        <v>652</v>
      </c>
      <c r="H10" s="446"/>
      <c r="I10" s="446"/>
    </row>
    <row r="11" spans="1:9" ht="25.5" customHeight="1">
      <c r="A11" s="580" t="s">
        <v>653</v>
      </c>
      <c r="B11" s="580"/>
      <c r="C11" s="580"/>
      <c r="D11" s="580"/>
      <c r="E11" s="442"/>
      <c r="F11" s="442"/>
      <c r="G11" s="581" t="s">
        <v>763</v>
      </c>
      <c r="H11" s="581"/>
      <c r="I11" s="581"/>
    </row>
    <row r="12" spans="1:9">
      <c r="A12" s="447" t="s">
        <v>0</v>
      </c>
      <c r="B12" s="447" t="s">
        <v>654</v>
      </c>
      <c r="C12" s="447" t="s">
        <v>655</v>
      </c>
      <c r="D12" s="447" t="s">
        <v>656</v>
      </c>
      <c r="E12" s="442"/>
      <c r="F12" s="442"/>
      <c r="G12" s="581"/>
      <c r="H12" s="581"/>
      <c r="I12" s="581"/>
    </row>
    <row r="13" spans="1:9">
      <c r="A13" s="448">
        <v>2006</v>
      </c>
      <c r="B13" s="449">
        <v>40633</v>
      </c>
      <c r="C13" s="449">
        <v>67860</v>
      </c>
      <c r="D13" s="450">
        <v>108493</v>
      </c>
      <c r="E13" s="442"/>
      <c r="F13" s="442"/>
      <c r="G13" s="447" t="s">
        <v>657</v>
      </c>
      <c r="H13" s="447" t="s">
        <v>658</v>
      </c>
      <c r="I13" s="447" t="s">
        <v>659</v>
      </c>
    </row>
    <row r="14" spans="1:9">
      <c r="A14" s="451">
        <v>2007</v>
      </c>
      <c r="B14" s="449">
        <v>54613</v>
      </c>
      <c r="C14" s="449">
        <v>80368</v>
      </c>
      <c r="D14" s="450">
        <v>134981</v>
      </c>
      <c r="E14" s="442"/>
      <c r="F14" s="442"/>
      <c r="G14" s="452" t="s">
        <v>58</v>
      </c>
      <c r="H14" s="453">
        <v>29731</v>
      </c>
      <c r="I14" s="454">
        <f>H14/$H$37</f>
        <v>0.16106157296553517</v>
      </c>
    </row>
    <row r="15" spans="1:9">
      <c r="A15" s="451">
        <v>2008</v>
      </c>
      <c r="B15" s="449">
        <v>60783</v>
      </c>
      <c r="C15" s="449">
        <v>66243</v>
      </c>
      <c r="D15" s="450">
        <v>127026</v>
      </c>
      <c r="E15" s="442"/>
      <c r="F15" s="442"/>
      <c r="G15" s="455" t="s">
        <v>66</v>
      </c>
      <c r="H15" s="456">
        <v>18234</v>
      </c>
      <c r="I15" s="454">
        <f t="shared" ref="I15:I36" si="0">H15/$H$37</f>
        <v>9.8778941894102731E-2</v>
      </c>
    </row>
    <row r="16" spans="1:9">
      <c r="A16" s="451">
        <v>2009</v>
      </c>
      <c r="B16" s="449">
        <v>58987</v>
      </c>
      <c r="C16" s="449">
        <v>67096</v>
      </c>
      <c r="D16" s="450">
        <v>126083</v>
      </c>
      <c r="E16" s="442"/>
      <c r="F16" s="442"/>
      <c r="G16" s="455" t="s">
        <v>70</v>
      </c>
      <c r="H16" s="456">
        <v>17231</v>
      </c>
      <c r="I16" s="454">
        <f t="shared" si="0"/>
        <v>9.3345395841684997E-2</v>
      </c>
    </row>
    <row r="17" spans="1:9">
      <c r="A17" s="451">
        <v>2010</v>
      </c>
      <c r="B17" s="449">
        <v>67575</v>
      </c>
      <c r="C17" s="449">
        <v>97956</v>
      </c>
      <c r="D17" s="450">
        <v>165531</v>
      </c>
      <c r="E17" s="442"/>
      <c r="F17" s="442"/>
      <c r="G17" s="455" t="s">
        <v>65</v>
      </c>
      <c r="H17" s="456">
        <v>14395</v>
      </c>
      <c r="I17" s="454">
        <f t="shared" si="0"/>
        <v>7.7981949575825868E-2</v>
      </c>
    </row>
    <row r="18" spans="1:9">
      <c r="A18" s="451">
        <v>2011</v>
      </c>
      <c r="B18" s="449">
        <v>61263</v>
      </c>
      <c r="C18" s="449">
        <v>111882</v>
      </c>
      <c r="D18" s="450">
        <v>173145</v>
      </c>
      <c r="E18" s="442"/>
      <c r="F18" s="442"/>
      <c r="G18" s="455" t="s">
        <v>64</v>
      </c>
      <c r="H18" s="456">
        <v>14143</v>
      </c>
      <c r="I18" s="454">
        <f t="shared" si="0"/>
        <v>7.6616791445009047E-2</v>
      </c>
    </row>
    <row r="19" spans="1:9">
      <c r="A19" s="451">
        <v>2012</v>
      </c>
      <c r="B19" s="449">
        <v>68330</v>
      </c>
      <c r="C19" s="449">
        <v>139441</v>
      </c>
      <c r="D19" s="450">
        <v>207771</v>
      </c>
      <c r="E19" s="442"/>
      <c r="F19" s="442"/>
      <c r="G19" s="455" t="s">
        <v>62</v>
      </c>
      <c r="H19" s="456">
        <v>13799</v>
      </c>
      <c r="I19" s="454">
        <f t="shared" si="0"/>
        <v>7.4753242250560695E-2</v>
      </c>
    </row>
    <row r="20" spans="1:9">
      <c r="A20" s="451">
        <v>2013</v>
      </c>
      <c r="B20" s="449">
        <v>67949</v>
      </c>
      <c r="C20" s="449">
        <v>140433</v>
      </c>
      <c r="D20" s="450">
        <v>208382</v>
      </c>
      <c r="E20" s="442"/>
      <c r="F20" s="442"/>
      <c r="G20" s="455" t="s">
        <v>57</v>
      </c>
      <c r="H20" s="456">
        <v>11268</v>
      </c>
      <c r="I20" s="454">
        <f t="shared" si="0"/>
        <v>6.1042070706523503E-2</v>
      </c>
    </row>
    <row r="21" spans="1:9">
      <c r="A21" s="451">
        <v>2014</v>
      </c>
      <c r="B21" s="449">
        <v>63109.25</v>
      </c>
      <c r="C21" s="449">
        <v>132252</v>
      </c>
      <c r="D21" s="450">
        <v>195361.33333333334</v>
      </c>
      <c r="E21" s="442"/>
      <c r="F21" s="442"/>
      <c r="G21" s="455" t="s">
        <v>217</v>
      </c>
      <c r="H21" s="456">
        <v>11224</v>
      </c>
      <c r="I21" s="454">
        <f>H21/$H$37</f>
        <v>6.0803709763047553E-2</v>
      </c>
    </row>
    <row r="22" spans="1:9">
      <c r="A22" s="451">
        <v>2015</v>
      </c>
      <c r="B22" s="449">
        <v>62729.454545454544</v>
      </c>
      <c r="C22" s="449">
        <v>132975.36363636365</v>
      </c>
      <c r="D22" s="450">
        <v>195704.81818181818</v>
      </c>
      <c r="E22" s="442"/>
      <c r="F22" s="442"/>
      <c r="G22" s="455" t="s">
        <v>60</v>
      </c>
      <c r="H22" s="456">
        <v>8617</v>
      </c>
      <c r="I22" s="454">
        <f>H22/$H$37</f>
        <v>4.6680823862097362E-2</v>
      </c>
    </row>
    <row r="23" spans="1:9">
      <c r="A23" s="451">
        <v>2016</v>
      </c>
      <c r="B23" s="449">
        <v>61873</v>
      </c>
      <c r="C23" s="449">
        <v>112253.41666666667</v>
      </c>
      <c r="D23" s="450">
        <v>174126.41666666666</v>
      </c>
      <c r="E23" s="442"/>
      <c r="F23" s="442"/>
      <c r="G23" s="455" t="s">
        <v>61</v>
      </c>
      <c r="H23" s="456">
        <v>8105</v>
      </c>
      <c r="I23" s="454">
        <f t="shared" si="0"/>
        <v>4.3907169247104458E-2</v>
      </c>
    </row>
    <row r="24" spans="1:9" ht="15.75" thickBot="1">
      <c r="A24" s="457"/>
      <c r="B24" s="457"/>
      <c r="C24" s="457"/>
      <c r="D24" s="457"/>
      <c r="E24" s="458"/>
      <c r="F24" s="442"/>
      <c r="G24" s="455" t="s">
        <v>59</v>
      </c>
      <c r="H24" s="456">
        <v>7919</v>
      </c>
      <c r="I24" s="454">
        <f>H24/$H$37</f>
        <v>4.2899552531501565E-2</v>
      </c>
    </row>
    <row r="25" spans="1:9" ht="15.75" thickBot="1">
      <c r="A25" s="459">
        <v>2017</v>
      </c>
      <c r="B25" s="460">
        <v>61029.75</v>
      </c>
      <c r="C25" s="460">
        <v>114837.75</v>
      </c>
      <c r="D25" s="460">
        <v>175867.5</v>
      </c>
      <c r="E25" s="458"/>
      <c r="F25" s="442"/>
      <c r="G25" s="455" t="s">
        <v>71</v>
      </c>
      <c r="H25" s="456">
        <v>7572</v>
      </c>
      <c r="I25" s="454">
        <f t="shared" si="0"/>
        <v>4.1019751454543486E-2</v>
      </c>
    </row>
    <row r="26" spans="1:9" ht="15.75" thickBot="1">
      <c r="A26" s="461" t="s">
        <v>660</v>
      </c>
      <c r="B26" s="462">
        <v>60771</v>
      </c>
      <c r="C26" s="462">
        <v>115697</v>
      </c>
      <c r="D26" s="463">
        <v>176468</v>
      </c>
      <c r="E26" s="458"/>
      <c r="F26" s="442"/>
      <c r="G26" s="455" t="s">
        <v>63</v>
      </c>
      <c r="H26" s="456">
        <v>7483</v>
      </c>
      <c r="I26" s="454">
        <f t="shared" si="0"/>
        <v>4.0537612273421668E-2</v>
      </c>
    </row>
    <row r="27" spans="1:9" ht="15.75" thickBot="1">
      <c r="A27" s="461" t="s">
        <v>388</v>
      </c>
      <c r="B27" s="462">
        <v>61125</v>
      </c>
      <c r="C27" s="462">
        <v>115482</v>
      </c>
      <c r="D27" s="463">
        <v>176607</v>
      </c>
      <c r="E27" s="442"/>
      <c r="F27" s="442"/>
      <c r="G27" s="455" t="s">
        <v>68</v>
      </c>
      <c r="H27" s="456">
        <v>5417</v>
      </c>
      <c r="I27" s="454">
        <f t="shared" si="0"/>
        <v>2.9345482518391714E-2</v>
      </c>
    </row>
    <row r="28" spans="1:9" ht="15.75" thickBot="1">
      <c r="A28" s="461" t="s">
        <v>393</v>
      </c>
      <c r="B28" s="462">
        <v>61098</v>
      </c>
      <c r="C28" s="462">
        <v>112690</v>
      </c>
      <c r="D28" s="463">
        <v>173788</v>
      </c>
      <c r="E28" s="464"/>
      <c r="F28" s="442"/>
      <c r="G28" s="455" t="s">
        <v>67</v>
      </c>
      <c r="H28" s="456">
        <v>3683</v>
      </c>
      <c r="I28" s="454">
        <f>H28/$H$37</f>
        <v>1.9951894427771216E-2</v>
      </c>
    </row>
    <row r="29" spans="1:9" ht="15.75" thickBot="1">
      <c r="A29" s="461" t="s">
        <v>417</v>
      </c>
      <c r="B29" s="462">
        <v>61125</v>
      </c>
      <c r="C29" s="462">
        <v>115482</v>
      </c>
      <c r="D29" s="463">
        <v>176607</v>
      </c>
      <c r="E29" s="464"/>
      <c r="F29" s="442"/>
      <c r="G29" s="455" t="s">
        <v>352</v>
      </c>
      <c r="H29" s="456">
        <v>2513</v>
      </c>
      <c r="I29" s="454">
        <f t="shared" si="0"/>
        <v>1.3613660248978841E-2</v>
      </c>
    </row>
    <row r="30" spans="1:9" ht="15.75" thickBot="1">
      <c r="A30" s="461" t="s">
        <v>669</v>
      </c>
      <c r="B30" s="462">
        <v>60983</v>
      </c>
      <c r="C30" s="462">
        <v>118772</v>
      </c>
      <c r="D30" s="463">
        <f>SUM(B30:C30)</f>
        <v>179755</v>
      </c>
      <c r="E30" s="464"/>
      <c r="F30" s="442"/>
      <c r="G30" s="455" t="s">
        <v>69</v>
      </c>
      <c r="H30" s="456">
        <v>2298</v>
      </c>
      <c r="I30" s="454">
        <f t="shared" si="0"/>
        <v>1.2448942002448617E-2</v>
      </c>
    </row>
    <row r="31" spans="1:9">
      <c r="A31" s="461" t="s">
        <v>691</v>
      </c>
      <c r="B31" s="462">
        <v>61395</v>
      </c>
      <c r="C31" s="462">
        <v>123199</v>
      </c>
      <c r="D31" s="463">
        <f>SUM(B31:C31)</f>
        <v>184594</v>
      </c>
      <c r="E31" s="442"/>
      <c r="F31" s="442"/>
      <c r="G31" s="455" t="s">
        <v>46</v>
      </c>
      <c r="H31" s="456">
        <v>750</v>
      </c>
      <c r="I31" s="454">
        <f t="shared" si="0"/>
        <v>4.0629706274310107E-3</v>
      </c>
    </row>
    <row r="32" spans="1:9">
      <c r="A32" s="442"/>
      <c r="B32" s="442"/>
      <c r="C32" s="442"/>
      <c r="D32" s="442"/>
      <c r="E32" s="442"/>
      <c r="F32" s="442"/>
      <c r="G32" s="455" t="s">
        <v>530</v>
      </c>
      <c r="H32" s="456">
        <v>94</v>
      </c>
      <c r="I32" s="454">
        <f>H32/$H$37</f>
        <v>5.092256519713534E-4</v>
      </c>
    </row>
    <row r="33" spans="1:28">
      <c r="A33" s="442"/>
      <c r="B33" s="442"/>
      <c r="C33" s="442"/>
      <c r="D33" s="442"/>
      <c r="E33" s="442"/>
      <c r="F33" s="442"/>
      <c r="G33" s="455" t="s">
        <v>532</v>
      </c>
      <c r="H33" s="456">
        <v>78</v>
      </c>
      <c r="I33" s="454">
        <f t="shared" si="0"/>
        <v>4.2254894525282514E-4</v>
      </c>
    </row>
    <row r="34" spans="1:28">
      <c r="A34" s="445" t="s">
        <v>661</v>
      </c>
      <c r="B34" s="465"/>
      <c r="C34" s="465"/>
      <c r="D34" s="465"/>
      <c r="E34" s="442"/>
      <c r="F34" s="442"/>
      <c r="G34" s="455" t="s">
        <v>529</v>
      </c>
      <c r="H34" s="456">
        <v>19</v>
      </c>
      <c r="I34" s="454">
        <f t="shared" si="0"/>
        <v>1.0292858922825228E-4</v>
      </c>
    </row>
    <row r="35" spans="1:28">
      <c r="A35" s="582" t="s">
        <v>764</v>
      </c>
      <c r="B35" s="582"/>
      <c r="C35" s="582"/>
      <c r="D35" s="582"/>
      <c r="E35" s="442"/>
      <c r="F35" s="442"/>
      <c r="G35" s="455" t="s">
        <v>531</v>
      </c>
      <c r="H35" s="456">
        <v>15</v>
      </c>
      <c r="I35" s="454">
        <f t="shared" si="0"/>
        <v>8.1259412548620214E-5</v>
      </c>
    </row>
    <row r="36" spans="1:28">
      <c r="A36" s="447" t="s">
        <v>0</v>
      </c>
      <c r="B36" s="447" t="s">
        <v>654</v>
      </c>
      <c r="C36" s="447" t="s">
        <v>655</v>
      </c>
      <c r="D36" s="447" t="s">
        <v>656</v>
      </c>
      <c r="E36" s="442"/>
      <c r="F36" s="442"/>
      <c r="G36" s="455" t="s">
        <v>526</v>
      </c>
      <c r="H36" s="456">
        <v>6</v>
      </c>
      <c r="I36" s="454">
        <f t="shared" si="0"/>
        <v>3.2503765019448083E-5</v>
      </c>
    </row>
    <row r="37" spans="1:28">
      <c r="A37" s="466">
        <v>2017</v>
      </c>
      <c r="B37" s="462">
        <v>61395</v>
      </c>
      <c r="C37" s="462">
        <v>123199</v>
      </c>
      <c r="D37" s="463">
        <f>SUM(B37:C37)</f>
        <v>184594</v>
      </c>
      <c r="E37" s="442"/>
      <c r="F37" s="442"/>
      <c r="G37" s="430" t="s">
        <v>404</v>
      </c>
      <c r="H37" s="467">
        <f>SUM(H14:H36)</f>
        <v>184594</v>
      </c>
      <c r="I37" s="454">
        <f>H37/$H$37</f>
        <v>1</v>
      </c>
    </row>
    <row r="38" spans="1:28">
      <c r="A38" s="466">
        <v>2016</v>
      </c>
      <c r="B38" s="449">
        <v>62012</v>
      </c>
      <c r="C38" s="449">
        <v>109691</v>
      </c>
      <c r="D38" s="450">
        <f>SUM(B38:C38)</f>
        <v>171703</v>
      </c>
      <c r="E38" s="442"/>
      <c r="F38" s="442"/>
      <c r="G38" s="442"/>
      <c r="H38" s="442"/>
      <c r="I38" s="442"/>
    </row>
    <row r="39" spans="1:28">
      <c r="A39" s="468" t="s">
        <v>38</v>
      </c>
      <c r="B39" s="469">
        <f>B37/B38-1</f>
        <v>-9.9496871573243606E-3</v>
      </c>
      <c r="C39" s="470">
        <f>C37/C38-1</f>
        <v>0.12314592810713743</v>
      </c>
      <c r="D39" s="469">
        <f>D37/D38-1</f>
        <v>7.507731373359805E-2</v>
      </c>
      <c r="E39" s="526"/>
      <c r="F39" s="442"/>
      <c r="G39" s="442"/>
      <c r="H39" s="442"/>
      <c r="I39" s="442"/>
    </row>
    <row r="41" spans="1:28"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</row>
    <row r="42" spans="1:28"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</row>
    <row r="43" spans="1:28">
      <c r="P43" s="374"/>
      <c r="Q43" s="374" t="s">
        <v>765</v>
      </c>
      <c r="R43" s="374" t="s">
        <v>766</v>
      </c>
      <c r="S43" s="374" t="s">
        <v>401</v>
      </c>
      <c r="T43" s="374" t="s">
        <v>402</v>
      </c>
      <c r="U43" s="374" t="s">
        <v>767</v>
      </c>
      <c r="V43" s="374" t="s">
        <v>118</v>
      </c>
      <c r="W43" s="374" t="s">
        <v>119</v>
      </c>
      <c r="X43" s="374" t="s">
        <v>120</v>
      </c>
      <c r="Y43" s="374" t="s">
        <v>768</v>
      </c>
      <c r="Z43" s="374" t="s">
        <v>664</v>
      </c>
      <c r="AA43" s="374" t="s">
        <v>665</v>
      </c>
      <c r="AB43" s="374" t="s">
        <v>666</v>
      </c>
    </row>
    <row r="44" spans="1:28">
      <c r="P44" s="374" t="s">
        <v>673</v>
      </c>
      <c r="Q44" s="441">
        <v>68484</v>
      </c>
      <c r="R44" s="441">
        <v>79342</v>
      </c>
      <c r="S44" s="441">
        <v>89520</v>
      </c>
      <c r="T44" s="441">
        <v>72069</v>
      </c>
      <c r="U44" s="441">
        <v>88999</v>
      </c>
      <c r="V44" s="441">
        <v>98943</v>
      </c>
      <c r="W44" s="441">
        <v>133292</v>
      </c>
      <c r="X44" s="441">
        <v>141852</v>
      </c>
      <c r="Y44" s="441">
        <v>133639</v>
      </c>
      <c r="Z44" s="441">
        <v>138670</v>
      </c>
      <c r="AA44" s="441">
        <v>109691</v>
      </c>
      <c r="AB44" s="441">
        <v>123199</v>
      </c>
    </row>
    <row r="45" spans="1:28">
      <c r="P45" s="374" t="s">
        <v>674</v>
      </c>
      <c r="Q45" s="441">
        <v>38352</v>
      </c>
      <c r="R45" s="441">
        <v>40244</v>
      </c>
      <c r="S45" s="441">
        <v>50172</v>
      </c>
      <c r="T45" s="441">
        <v>51512</v>
      </c>
      <c r="U45" s="441">
        <v>53836</v>
      </c>
      <c r="V45" s="441">
        <v>60643</v>
      </c>
      <c r="W45" s="441">
        <v>71396</v>
      </c>
      <c r="X45" s="441">
        <v>70486</v>
      </c>
      <c r="Y45" s="441">
        <v>62669</v>
      </c>
      <c r="Z45" s="441">
        <v>62329</v>
      </c>
      <c r="AA45" s="441">
        <v>62012</v>
      </c>
      <c r="AB45" s="441">
        <v>61395</v>
      </c>
    </row>
    <row r="46" spans="1:28">
      <c r="P46" s="374" t="s">
        <v>113</v>
      </c>
      <c r="Q46" s="441">
        <v>106836</v>
      </c>
      <c r="R46" s="441">
        <v>119586</v>
      </c>
      <c r="S46" s="441">
        <v>139692</v>
      </c>
      <c r="T46" s="441">
        <v>123581</v>
      </c>
      <c r="U46" s="441">
        <v>142835</v>
      </c>
      <c r="V46" s="441">
        <v>159586</v>
      </c>
      <c r="W46" s="441">
        <v>204688</v>
      </c>
      <c r="X46" s="441">
        <v>212338</v>
      </c>
      <c r="Y46" s="441">
        <v>196308</v>
      </c>
      <c r="Z46" s="441">
        <v>200999</v>
      </c>
      <c r="AA46" s="441">
        <v>171703</v>
      </c>
      <c r="AB46" s="441">
        <v>184594</v>
      </c>
    </row>
    <row r="47" spans="1:28"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</row>
    <row r="48" spans="1:28"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</row>
    <row r="49" spans="16:28"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</row>
    <row r="68" spans="2:12" ht="98.25" customHeight="1">
      <c r="B68" s="583" t="s">
        <v>769</v>
      </c>
      <c r="C68" s="584"/>
      <c r="D68" s="584"/>
      <c r="E68" s="584"/>
      <c r="F68" s="584"/>
      <c r="G68" s="584"/>
      <c r="H68" s="584"/>
      <c r="I68" s="584"/>
      <c r="J68" s="584"/>
      <c r="K68" s="584"/>
      <c r="L68" s="584"/>
    </row>
    <row r="70" spans="2:12" ht="32.25" customHeight="1"/>
    <row r="71" spans="2:12" ht="56.25" customHeight="1"/>
  </sheetData>
  <mergeCells count="7">
    <mergeCell ref="A35:D35"/>
    <mergeCell ref="B68:L68"/>
    <mergeCell ref="A5:I5"/>
    <mergeCell ref="A6:E6"/>
    <mergeCell ref="F6:I6"/>
    <mergeCell ref="A11:D11"/>
    <mergeCell ref="G11:I1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T82"/>
  <sheetViews>
    <sheetView workbookViewId="0">
      <selection activeCell="A28" sqref="A1:XFD1048576"/>
    </sheetView>
  </sheetViews>
  <sheetFormatPr baseColWidth="10" defaultRowHeight="15"/>
  <cols>
    <col min="1" max="16384" width="11.42578125" style="291"/>
  </cols>
  <sheetData>
    <row r="3" spans="2:20" ht="26.25">
      <c r="C3" s="587" t="s">
        <v>662</v>
      </c>
      <c r="D3" s="587"/>
      <c r="E3" s="587"/>
      <c r="F3" s="587"/>
      <c r="G3" s="587"/>
      <c r="H3" s="587"/>
      <c r="I3" s="587"/>
      <c r="J3" s="587"/>
      <c r="K3" s="587"/>
      <c r="L3" s="424"/>
      <c r="M3" s="424"/>
      <c r="N3" s="424"/>
      <c r="O3" s="424"/>
      <c r="P3" s="424"/>
      <c r="Q3" s="424"/>
      <c r="R3" s="424"/>
      <c r="S3" s="424"/>
      <c r="T3" s="424"/>
    </row>
    <row r="4" spans="2:20" ht="20.25">
      <c r="C4" s="588" t="s">
        <v>761</v>
      </c>
      <c r="D4" s="588"/>
      <c r="E4" s="588"/>
      <c r="F4" s="588"/>
      <c r="G4" s="588"/>
      <c r="H4" s="589" t="s">
        <v>762</v>
      </c>
      <c r="I4" s="589"/>
      <c r="J4" s="589"/>
      <c r="K4" s="589"/>
      <c r="L4" s="424"/>
      <c r="M4" s="424"/>
      <c r="N4" s="424"/>
      <c r="O4" s="424"/>
      <c r="P4" s="424"/>
      <c r="Q4" s="424"/>
      <c r="R4" s="424"/>
      <c r="S4" s="424"/>
      <c r="T4" s="424"/>
    </row>
    <row r="7" spans="2:20" ht="20.25">
      <c r="B7" s="590" t="s">
        <v>770</v>
      </c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</row>
    <row r="10" spans="2:20" ht="53.25" customHeight="1">
      <c r="B10" s="591" t="s">
        <v>771</v>
      </c>
      <c r="C10" s="591"/>
      <c r="D10" s="591"/>
    </row>
    <row r="11" spans="2:20">
      <c r="B11" s="425" t="s">
        <v>657</v>
      </c>
      <c r="C11" s="425" t="s">
        <v>658</v>
      </c>
      <c r="D11" s="425" t="s">
        <v>659</v>
      </c>
    </row>
    <row r="12" spans="2:20">
      <c r="B12" s="426" t="s">
        <v>58</v>
      </c>
      <c r="C12" s="427">
        <v>29731</v>
      </c>
      <c r="D12" s="454">
        <f>C12/$C$35</f>
        <v>0.16106157296553517</v>
      </c>
    </row>
    <row r="13" spans="2:20">
      <c r="B13" s="428" t="s">
        <v>66</v>
      </c>
      <c r="C13" s="429">
        <v>18234</v>
      </c>
      <c r="D13" s="454">
        <f t="shared" ref="D13:D34" si="0">C13/$C$35</f>
        <v>9.8778941894102731E-2</v>
      </c>
    </row>
    <row r="14" spans="2:20">
      <c r="B14" s="428" t="s">
        <v>70</v>
      </c>
      <c r="C14" s="429">
        <v>17231</v>
      </c>
      <c r="D14" s="454">
        <f t="shared" si="0"/>
        <v>9.3345395841684997E-2</v>
      </c>
    </row>
    <row r="15" spans="2:20">
      <c r="B15" s="428" t="s">
        <v>65</v>
      </c>
      <c r="C15" s="429">
        <v>14395</v>
      </c>
      <c r="D15" s="454">
        <f>C15/$C$35</f>
        <v>7.7981949575825868E-2</v>
      </c>
    </row>
    <row r="16" spans="2:20">
      <c r="B16" s="428" t="s">
        <v>64</v>
      </c>
      <c r="C16" s="429">
        <v>14143</v>
      </c>
      <c r="D16" s="454">
        <f t="shared" si="0"/>
        <v>7.6616791445009047E-2</v>
      </c>
    </row>
    <row r="17" spans="2:4">
      <c r="B17" s="428" t="s">
        <v>62</v>
      </c>
      <c r="C17" s="429">
        <v>13799</v>
      </c>
      <c r="D17" s="454">
        <f>C17/$C$35</f>
        <v>7.4753242250560695E-2</v>
      </c>
    </row>
    <row r="18" spans="2:4">
      <c r="B18" s="428" t="s">
        <v>57</v>
      </c>
      <c r="C18" s="429">
        <v>11268</v>
      </c>
      <c r="D18" s="454">
        <f t="shared" si="0"/>
        <v>6.1042070706523503E-2</v>
      </c>
    </row>
    <row r="19" spans="2:4">
      <c r="B19" s="428" t="s">
        <v>217</v>
      </c>
      <c r="C19" s="429">
        <v>11224</v>
      </c>
      <c r="D19" s="454">
        <f>C19/$C$35</f>
        <v>6.0803709763047553E-2</v>
      </c>
    </row>
    <row r="20" spans="2:4">
      <c r="B20" s="428" t="s">
        <v>60</v>
      </c>
      <c r="C20" s="429">
        <v>8617</v>
      </c>
      <c r="D20" s="454">
        <f>C20/$C$35</f>
        <v>4.6680823862097362E-2</v>
      </c>
    </row>
    <row r="21" spans="2:4">
      <c r="B21" s="428" t="s">
        <v>61</v>
      </c>
      <c r="C21" s="429">
        <v>8105</v>
      </c>
      <c r="D21" s="454">
        <f t="shared" si="0"/>
        <v>4.3907169247104458E-2</v>
      </c>
    </row>
    <row r="22" spans="2:4">
      <c r="B22" s="428" t="s">
        <v>59</v>
      </c>
      <c r="C22" s="429">
        <v>7919</v>
      </c>
      <c r="D22" s="454">
        <f t="shared" si="0"/>
        <v>4.2899552531501565E-2</v>
      </c>
    </row>
    <row r="23" spans="2:4">
      <c r="B23" s="428" t="s">
        <v>71</v>
      </c>
      <c r="C23" s="429">
        <v>7572</v>
      </c>
      <c r="D23" s="454">
        <f>C23/$C$35</f>
        <v>4.1019751454543486E-2</v>
      </c>
    </row>
    <row r="24" spans="2:4">
      <c r="B24" s="428" t="s">
        <v>63</v>
      </c>
      <c r="C24" s="429">
        <v>7483</v>
      </c>
      <c r="D24" s="454">
        <f t="shared" si="0"/>
        <v>4.0537612273421668E-2</v>
      </c>
    </row>
    <row r="25" spans="2:4">
      <c r="B25" s="428" t="s">
        <v>68</v>
      </c>
      <c r="C25" s="429">
        <v>5417</v>
      </c>
      <c r="D25" s="454">
        <f t="shared" si="0"/>
        <v>2.9345482518391714E-2</v>
      </c>
    </row>
    <row r="26" spans="2:4">
      <c r="B26" s="428" t="s">
        <v>67</v>
      </c>
      <c r="C26" s="429">
        <v>3683</v>
      </c>
      <c r="D26" s="454">
        <f t="shared" si="0"/>
        <v>1.9951894427771216E-2</v>
      </c>
    </row>
    <row r="27" spans="2:4">
      <c r="B27" s="428" t="s">
        <v>352</v>
      </c>
      <c r="C27" s="429">
        <v>2513</v>
      </c>
      <c r="D27" s="454">
        <f t="shared" si="0"/>
        <v>1.3613660248978841E-2</v>
      </c>
    </row>
    <row r="28" spans="2:4">
      <c r="B28" s="428" t="s">
        <v>69</v>
      </c>
      <c r="C28" s="429">
        <v>2298</v>
      </c>
      <c r="D28" s="454">
        <f t="shared" si="0"/>
        <v>1.2448942002448617E-2</v>
      </c>
    </row>
    <row r="29" spans="2:4">
      <c r="B29" s="428" t="s">
        <v>46</v>
      </c>
      <c r="C29" s="429">
        <v>750</v>
      </c>
      <c r="D29" s="454">
        <f t="shared" si="0"/>
        <v>4.0629706274310107E-3</v>
      </c>
    </row>
    <row r="30" spans="2:4">
      <c r="B30" s="428" t="s">
        <v>530</v>
      </c>
      <c r="C30" s="429">
        <v>94</v>
      </c>
      <c r="D30" s="454">
        <f t="shared" si="0"/>
        <v>5.092256519713534E-4</v>
      </c>
    </row>
    <row r="31" spans="2:4">
      <c r="B31" s="428" t="s">
        <v>532</v>
      </c>
      <c r="C31" s="429">
        <v>78</v>
      </c>
      <c r="D31" s="454">
        <f t="shared" si="0"/>
        <v>4.2254894525282514E-4</v>
      </c>
    </row>
    <row r="32" spans="2:4">
      <c r="B32" s="428" t="s">
        <v>529</v>
      </c>
      <c r="C32" s="429">
        <v>19</v>
      </c>
      <c r="D32" s="454">
        <f t="shared" si="0"/>
        <v>1.0292858922825228E-4</v>
      </c>
    </row>
    <row r="33" spans="2:19">
      <c r="B33" s="428" t="s">
        <v>531</v>
      </c>
      <c r="C33" s="429">
        <v>15</v>
      </c>
      <c r="D33" s="454">
        <f t="shared" si="0"/>
        <v>8.1259412548620214E-5</v>
      </c>
    </row>
    <row r="34" spans="2:19">
      <c r="B34" s="428" t="s">
        <v>526</v>
      </c>
      <c r="C34" s="429">
        <v>6</v>
      </c>
      <c r="D34" s="454">
        <f t="shared" si="0"/>
        <v>3.2503765019448083E-5</v>
      </c>
    </row>
    <row r="35" spans="2:19">
      <c r="B35" s="430" t="s">
        <v>404</v>
      </c>
      <c r="C35" s="431">
        <f>SUM(C12:C34)</f>
        <v>184594</v>
      </c>
      <c r="D35" s="454">
        <f>C35/$C$35</f>
        <v>1</v>
      </c>
    </row>
    <row r="38" spans="2:19" ht="66" customHeight="1">
      <c r="B38" s="585" t="s">
        <v>772</v>
      </c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</row>
    <row r="39" spans="2:19">
      <c r="B39" s="585" t="s">
        <v>523</v>
      </c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</row>
    <row r="42" spans="2:19" ht="20.25">
      <c r="B42" s="590" t="s">
        <v>773</v>
      </c>
      <c r="C42" s="590"/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</row>
    <row r="44" spans="2:19" ht="18.75">
      <c r="B44" s="592" t="s">
        <v>677</v>
      </c>
      <c r="C44" s="592"/>
      <c r="D44" s="592"/>
      <c r="E44" s="592"/>
      <c r="F44" s="592"/>
      <c r="G44" s="592"/>
      <c r="H44" s="592"/>
      <c r="I44" s="592"/>
      <c r="J44" s="592"/>
      <c r="K44" s="592"/>
    </row>
    <row r="45" spans="2:19" ht="15.75" thickBot="1"/>
    <row r="46" spans="2:19" ht="18.75">
      <c r="B46" s="593" t="s">
        <v>0</v>
      </c>
      <c r="C46" s="594"/>
      <c r="D46" s="496">
        <v>2007</v>
      </c>
      <c r="E46" s="496">
        <v>2008</v>
      </c>
      <c r="F46" s="496">
        <v>2009</v>
      </c>
      <c r="G46" s="496">
        <v>2010</v>
      </c>
      <c r="H46" s="496">
        <v>2011</v>
      </c>
      <c r="I46" s="496">
        <v>2012</v>
      </c>
      <c r="J46" s="496">
        <v>2013</v>
      </c>
      <c r="K46" s="496">
        <v>2014</v>
      </c>
      <c r="L46" s="496" t="s">
        <v>664</v>
      </c>
      <c r="M46" s="496" t="s">
        <v>665</v>
      </c>
      <c r="N46" s="496" t="s">
        <v>666</v>
      </c>
    </row>
    <row r="47" spans="2:19" ht="35.25" customHeight="1" thickBot="1">
      <c r="B47" s="595" t="s">
        <v>663</v>
      </c>
      <c r="C47" s="596"/>
      <c r="D47" s="432">
        <v>119586</v>
      </c>
      <c r="E47" s="432">
        <v>139692</v>
      </c>
      <c r="F47" s="432">
        <v>123581</v>
      </c>
      <c r="G47" s="432">
        <v>142835</v>
      </c>
      <c r="H47" s="432">
        <v>159586</v>
      </c>
      <c r="I47" s="432">
        <v>204688</v>
      </c>
      <c r="J47" s="432">
        <v>212338</v>
      </c>
      <c r="K47" s="433">
        <v>196308</v>
      </c>
      <c r="L47" s="433">
        <v>200999</v>
      </c>
      <c r="M47" s="433">
        <v>171703</v>
      </c>
      <c r="N47" s="433">
        <f>C35</f>
        <v>184594</v>
      </c>
    </row>
    <row r="49" spans="2:19" ht="75" customHeight="1">
      <c r="B49" s="585" t="s">
        <v>774</v>
      </c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</row>
    <row r="50" spans="2:19">
      <c r="B50" s="585" t="s">
        <v>424</v>
      </c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</row>
    <row r="81" spans="2:19" ht="66.75" customHeight="1">
      <c r="B81" s="585" t="s">
        <v>774</v>
      </c>
      <c r="C81" s="586"/>
      <c r="D81" s="586"/>
      <c r="E81" s="586"/>
      <c r="F81" s="586"/>
      <c r="G81" s="586"/>
      <c r="H81" s="586"/>
      <c r="I81" s="586"/>
      <c r="J81" s="586"/>
      <c r="K81" s="586"/>
      <c r="L81" s="586"/>
      <c r="M81" s="586"/>
      <c r="N81" s="586"/>
      <c r="O81" s="586"/>
      <c r="P81" s="586"/>
      <c r="Q81" s="586"/>
      <c r="R81" s="586"/>
      <c r="S81" s="586"/>
    </row>
    <row r="82" spans="2:19">
      <c r="B82" s="585" t="s">
        <v>424</v>
      </c>
      <c r="C82" s="586"/>
      <c r="D82" s="586"/>
      <c r="E82" s="586"/>
      <c r="F82" s="586"/>
      <c r="G82" s="586"/>
      <c r="H82" s="586"/>
      <c r="I82" s="586"/>
      <c r="J82" s="586"/>
      <c r="K82" s="586"/>
      <c r="L82" s="586"/>
      <c r="M82" s="586"/>
      <c r="N82" s="586"/>
      <c r="O82" s="586"/>
      <c r="P82" s="586"/>
      <c r="Q82" s="586"/>
      <c r="R82" s="586"/>
      <c r="S82" s="586"/>
    </row>
  </sheetData>
  <mergeCells count="15">
    <mergeCell ref="B50:S50"/>
    <mergeCell ref="B81:S81"/>
    <mergeCell ref="B82:S82"/>
    <mergeCell ref="C3:K3"/>
    <mergeCell ref="C4:G4"/>
    <mergeCell ref="H4:K4"/>
    <mergeCell ref="B7:T7"/>
    <mergeCell ref="B10:D10"/>
    <mergeCell ref="B38:S38"/>
    <mergeCell ref="B39:S39"/>
    <mergeCell ref="B42:S42"/>
    <mergeCell ref="B44:K44"/>
    <mergeCell ref="B46:C46"/>
    <mergeCell ref="B47:C47"/>
    <mergeCell ref="B49:S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G114"/>
  <sheetViews>
    <sheetView tabSelected="1" topLeftCell="A82" zoomScale="145" zoomScaleNormal="145" workbookViewId="0">
      <selection activeCell="E108" sqref="A101:E108"/>
    </sheetView>
  </sheetViews>
  <sheetFormatPr baseColWidth="10" defaultColWidth="11.5703125" defaultRowHeight="12" customHeight="1"/>
  <cols>
    <col min="1" max="1" width="35.28515625" style="112" customWidth="1"/>
    <col min="2" max="2" width="16.28515625" style="111" customWidth="1"/>
    <col min="3" max="3" width="11.42578125" style="111" customWidth="1"/>
    <col min="4" max="4" width="10.85546875" style="111" customWidth="1"/>
    <col min="5" max="5" width="11.5703125" style="111" customWidth="1"/>
    <col min="6" max="16384" width="11.5703125" style="112"/>
  </cols>
  <sheetData>
    <row r="1" spans="1:7" ht="12" customHeight="1">
      <c r="A1" s="110" t="s">
        <v>733</v>
      </c>
    </row>
    <row r="2" spans="1:7" ht="12" customHeight="1">
      <c r="A2" s="113" t="s">
        <v>56</v>
      </c>
    </row>
    <row r="3" spans="1:7" s="116" customFormat="1" ht="12" customHeight="1">
      <c r="A3" s="114"/>
      <c r="B3" s="115"/>
      <c r="C3" s="115"/>
      <c r="D3" s="115"/>
      <c r="E3" s="115"/>
    </row>
    <row r="4" spans="1:7" ht="12" customHeight="1" thickBot="1"/>
    <row r="5" spans="1:7" ht="12" customHeight="1" thickBot="1">
      <c r="B5" s="527" t="str">
        <f xml:space="preserve"> "Acumulado Enero - " &amp;'02 MACRO'!B1</f>
        <v>Acumulado Enero - Junio</v>
      </c>
      <c r="C5" s="528"/>
      <c r="D5" s="529"/>
    </row>
    <row r="6" spans="1:7" ht="12" customHeight="1">
      <c r="A6" s="117" t="s">
        <v>73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7" ht="12" customHeight="1" thickBot="1">
      <c r="A7" s="120"/>
      <c r="B7" s="121"/>
      <c r="C7" s="121"/>
      <c r="D7" s="122"/>
      <c r="E7" s="122"/>
    </row>
    <row r="8" spans="1:7" ht="12" customHeight="1">
      <c r="A8" s="123"/>
      <c r="B8" s="124"/>
      <c r="C8" s="125"/>
      <c r="D8" s="126"/>
      <c r="E8" s="127"/>
    </row>
    <row r="9" spans="1:7" ht="12" customHeight="1" thickBot="1">
      <c r="A9" s="123"/>
      <c r="B9" s="128"/>
      <c r="C9" s="128"/>
      <c r="D9" s="128"/>
      <c r="E9" s="128"/>
    </row>
    <row r="10" spans="1:7" ht="12" customHeight="1" thickBot="1">
      <c r="A10" s="129" t="s">
        <v>50</v>
      </c>
      <c r="B10" s="130">
        <f>SUM(B11:B26)</f>
        <v>1122137.6389380004</v>
      </c>
      <c r="C10" s="131">
        <f>SUM(C11:C26)</f>
        <v>1175092.6538500001</v>
      </c>
      <c r="D10" s="132">
        <v>1</v>
      </c>
      <c r="E10" s="133">
        <f t="shared" ref="E10:E26" si="0">C10/B10-1</f>
        <v>4.7191193909257523E-2</v>
      </c>
    </row>
    <row r="11" spans="1:7" ht="12" customHeight="1">
      <c r="A11" s="134" t="s">
        <v>58</v>
      </c>
      <c r="B11" s="135">
        <v>260257.38708300001</v>
      </c>
      <c r="C11" s="136">
        <v>247128.19129200003</v>
      </c>
      <c r="D11" s="137">
        <f t="shared" ref="D11:D26" si="1">C11/$C$10</f>
        <v>0.21030528144510535</v>
      </c>
      <c r="E11" s="138">
        <f>C11/B11-1</f>
        <v>-5.0446966897477075E-2</v>
      </c>
      <c r="G11" s="180"/>
    </row>
    <row r="12" spans="1:7" ht="12" customHeight="1">
      <c r="A12" s="134" t="s">
        <v>57</v>
      </c>
      <c r="B12" s="135">
        <v>239209.88332200001</v>
      </c>
      <c r="C12" s="136">
        <v>219001.07273299995</v>
      </c>
      <c r="D12" s="137">
        <f>C12/$C$10</f>
        <v>0.1863691956676595</v>
      </c>
      <c r="E12" s="138">
        <f t="shared" si="0"/>
        <v>-8.4481503474490682E-2</v>
      </c>
    </row>
    <row r="13" spans="1:7" ht="12" customHeight="1">
      <c r="A13" s="134" t="s">
        <v>217</v>
      </c>
      <c r="B13" s="135">
        <v>118583.267001</v>
      </c>
      <c r="C13" s="136">
        <v>217639.629896</v>
      </c>
      <c r="D13" s="137">
        <f>C13/$C$10</f>
        <v>0.18521061227209543</v>
      </c>
      <c r="E13" s="138">
        <f t="shared" si="0"/>
        <v>0.8353317074167359</v>
      </c>
    </row>
    <row r="14" spans="1:7" ht="12" customHeight="1">
      <c r="A14" s="134" t="s">
        <v>60</v>
      </c>
      <c r="B14" s="135">
        <v>170569.344644</v>
      </c>
      <c r="C14" s="136">
        <v>153496.803316</v>
      </c>
      <c r="D14" s="137">
        <f t="shared" si="1"/>
        <v>0.13062527692015832</v>
      </c>
      <c r="E14" s="138">
        <f t="shared" si="0"/>
        <v>-0.10009149864316225</v>
      </c>
    </row>
    <row r="15" spans="1:7" ht="12" customHeight="1">
      <c r="A15" s="134" t="s">
        <v>66</v>
      </c>
      <c r="B15" s="135">
        <v>85390.201754999987</v>
      </c>
      <c r="C15" s="136">
        <v>101021.24588500001</v>
      </c>
      <c r="D15" s="137">
        <f t="shared" si="1"/>
        <v>8.5968749403734515E-2</v>
      </c>
      <c r="E15" s="138">
        <f t="shared" si="0"/>
        <v>0.18305430609999407</v>
      </c>
    </row>
    <row r="16" spans="1:7" ht="12" customHeight="1">
      <c r="A16" s="134" t="s">
        <v>59</v>
      </c>
      <c r="B16" s="135">
        <v>86817.261895999996</v>
      </c>
      <c r="C16" s="136">
        <v>76729.34362</v>
      </c>
      <c r="D16" s="137">
        <f t="shared" si="1"/>
        <v>6.5296420132156197E-2</v>
      </c>
      <c r="E16" s="138">
        <f t="shared" si="0"/>
        <v>-0.11619714853578889</v>
      </c>
    </row>
    <row r="17" spans="1:7" ht="12" customHeight="1">
      <c r="A17" s="134" t="s">
        <v>61</v>
      </c>
      <c r="B17" s="135">
        <v>68906.915966</v>
      </c>
      <c r="C17" s="136">
        <v>69528.326868000004</v>
      </c>
      <c r="D17" s="137">
        <f t="shared" si="1"/>
        <v>5.9168378459521248E-2</v>
      </c>
      <c r="E17" s="138">
        <f t="shared" si="0"/>
        <v>9.0181209431374754E-3</v>
      </c>
    </row>
    <row r="18" spans="1:7" ht="12" customHeight="1">
      <c r="A18" s="134" t="s">
        <v>62</v>
      </c>
      <c r="B18" s="135">
        <v>29816.124244999999</v>
      </c>
      <c r="C18" s="136">
        <v>27979.050694999998</v>
      </c>
      <c r="D18" s="137">
        <f>C18/$C$10</f>
        <v>2.3810080510103766E-2</v>
      </c>
      <c r="E18" s="138">
        <f t="shared" si="0"/>
        <v>-6.1613425504425501E-2</v>
      </c>
    </row>
    <row r="19" spans="1:7" ht="12" customHeight="1">
      <c r="A19" s="134" t="s">
        <v>63</v>
      </c>
      <c r="B19" s="135">
        <v>21761.726340000001</v>
      </c>
      <c r="C19" s="136">
        <v>21972.178820000001</v>
      </c>
      <c r="D19" s="137">
        <f t="shared" si="1"/>
        <v>1.8698252216973469E-2</v>
      </c>
      <c r="E19" s="138">
        <f t="shared" si="0"/>
        <v>9.6707621772254004E-3</v>
      </c>
    </row>
    <row r="20" spans="1:7" ht="12" customHeight="1">
      <c r="A20" s="134" t="s">
        <v>64</v>
      </c>
      <c r="B20" s="135">
        <v>15323.369107</v>
      </c>
      <c r="C20" s="136">
        <v>14926.896713</v>
      </c>
      <c r="D20" s="137">
        <f t="shared" si="1"/>
        <v>1.2702740217202829E-2</v>
      </c>
      <c r="E20" s="138">
        <f t="shared" si="0"/>
        <v>-2.5873709053897631E-2</v>
      </c>
    </row>
    <row r="21" spans="1:7" ht="12" customHeight="1">
      <c r="A21" s="134" t="s">
        <v>65</v>
      </c>
      <c r="B21" s="135">
        <v>13985.076501999998</v>
      </c>
      <c r="C21" s="136">
        <v>14832.487679</v>
      </c>
      <c r="D21" s="137">
        <f t="shared" si="1"/>
        <v>1.2622398438458247E-2</v>
      </c>
      <c r="E21" s="138">
        <f t="shared" si="0"/>
        <v>6.0593960775174427E-2</v>
      </c>
    </row>
    <row r="22" spans="1:7" ht="12" customHeight="1">
      <c r="A22" s="134" t="s">
        <v>67</v>
      </c>
      <c r="B22" s="135">
        <v>7909.3760119999997</v>
      </c>
      <c r="C22" s="136">
        <v>6541.2498619999997</v>
      </c>
      <c r="D22" s="137">
        <f t="shared" si="1"/>
        <v>5.5665822099803426E-3</v>
      </c>
      <c r="E22" s="138">
        <f t="shared" si="0"/>
        <v>-0.17297523191770092</v>
      </c>
    </row>
    <row r="23" spans="1:7" ht="12" customHeight="1">
      <c r="A23" s="134" t="s">
        <v>68</v>
      </c>
      <c r="B23" s="135">
        <v>1672.74513</v>
      </c>
      <c r="C23" s="136">
        <v>2011.751276</v>
      </c>
      <c r="D23" s="137">
        <f t="shared" si="1"/>
        <v>1.7119937473941513E-3</v>
      </c>
      <c r="E23" s="138">
        <f t="shared" si="0"/>
        <v>0.20266455416313178</v>
      </c>
    </row>
    <row r="24" spans="1:7" ht="12" customHeight="1">
      <c r="A24" s="134" t="s">
        <v>69</v>
      </c>
      <c r="B24" s="135">
        <v>888.60199</v>
      </c>
      <c r="C24" s="136">
        <v>1146.0748900000001</v>
      </c>
      <c r="D24" s="137">
        <f t="shared" ref="D24" si="2">C24/$C$10</f>
        <v>9.7530597799677491E-4</v>
      </c>
      <c r="E24" s="138">
        <f t="shared" ref="E24" si="3">C24/B24-1</f>
        <v>0.28975053274413676</v>
      </c>
    </row>
    <row r="25" spans="1:7" ht="12" customHeight="1">
      <c r="A25" s="134" t="s">
        <v>70</v>
      </c>
      <c r="B25" s="135">
        <v>709.26749299999994</v>
      </c>
      <c r="C25" s="136">
        <v>801.16250100000002</v>
      </c>
      <c r="D25" s="137">
        <f t="shared" si="1"/>
        <v>6.8178666454523501E-4</v>
      </c>
      <c r="E25" s="138">
        <f t="shared" si="0"/>
        <v>0.12956325914685629</v>
      </c>
    </row>
    <row r="26" spans="1:7" ht="12" customHeight="1" thickBot="1">
      <c r="A26" s="134" t="s">
        <v>71</v>
      </c>
      <c r="B26" s="135">
        <v>337.09045199999997</v>
      </c>
      <c r="C26" s="139">
        <v>337.18780399999997</v>
      </c>
      <c r="D26" s="140">
        <f t="shared" si="1"/>
        <v>2.8694571691454193E-4</v>
      </c>
      <c r="E26" s="138">
        <f t="shared" si="0"/>
        <v>2.8880082310966948E-4</v>
      </c>
    </row>
    <row r="27" spans="1:7" ht="12" customHeight="1" thickBot="1"/>
    <row r="28" spans="1:7" ht="12" customHeight="1" thickBot="1">
      <c r="A28" s="129" t="s">
        <v>299</v>
      </c>
      <c r="B28" s="130">
        <f>SUM(B29:B45)</f>
        <v>77138433.277946964</v>
      </c>
      <c r="C28" s="131">
        <f>SUM(C29:C45)</f>
        <v>72512509.760083333</v>
      </c>
      <c r="D28" s="132">
        <v>1</v>
      </c>
      <c r="E28" s="133">
        <f>C28/B28-1</f>
        <v>-5.9969114244197819E-2</v>
      </c>
    </row>
    <row r="29" spans="1:7" ht="12" customHeight="1">
      <c r="A29" s="134" t="s">
        <v>70</v>
      </c>
      <c r="B29" s="135">
        <v>22208258.877752002</v>
      </c>
      <c r="C29" s="136">
        <v>20634869.265195001</v>
      </c>
      <c r="D29" s="137">
        <f>C29/$C$28</f>
        <v>0.28456978435125241</v>
      </c>
      <c r="E29" s="138">
        <f>C29/B29-1</f>
        <v>-7.0847049344026081E-2</v>
      </c>
      <c r="F29" s="275"/>
      <c r="G29" s="275"/>
    </row>
    <row r="30" spans="1:7" ht="12" customHeight="1">
      <c r="A30" s="134" t="s">
        <v>64</v>
      </c>
      <c r="B30" s="135">
        <v>18274541.305214003</v>
      </c>
      <c r="C30" s="136">
        <v>15493916.847820003</v>
      </c>
      <c r="D30" s="137">
        <f>C30/$C$28</f>
        <v>0.21367232907926584</v>
      </c>
      <c r="E30" s="138">
        <f>C30/B30-1</f>
        <v>-0.15215837218308981</v>
      </c>
    </row>
    <row r="31" spans="1:7" ht="12" customHeight="1">
      <c r="A31" s="134" t="s">
        <v>58</v>
      </c>
      <c r="B31" s="135">
        <v>7821473.0694860499</v>
      </c>
      <c r="C31" s="136">
        <v>9920841.9187921993</v>
      </c>
      <c r="D31" s="137">
        <f t="shared" ref="D31:D43" si="4">C31/$C$28</f>
        <v>0.1368155915664282</v>
      </c>
      <c r="E31" s="138">
        <f t="shared" ref="E31:E43" si="5">C31/B31-1</f>
        <v>0.26841092856234816</v>
      </c>
    </row>
    <row r="32" spans="1:7" ht="12" customHeight="1">
      <c r="A32" s="134" t="s">
        <v>46</v>
      </c>
      <c r="B32" s="135">
        <v>9627804.6625309996</v>
      </c>
      <c r="C32" s="136">
        <v>6802634.2536709998</v>
      </c>
      <c r="D32" s="137">
        <f t="shared" si="4"/>
        <v>9.3813250653968019E-2</v>
      </c>
      <c r="E32" s="138">
        <f t="shared" si="5"/>
        <v>-0.2934386921927129</v>
      </c>
    </row>
    <row r="33" spans="1:5" ht="12" customHeight="1">
      <c r="A33" s="134" t="s">
        <v>71</v>
      </c>
      <c r="B33" s="135">
        <v>6062316.4765630001</v>
      </c>
      <c r="C33" s="136">
        <v>5442937.8047110001</v>
      </c>
      <c r="D33" s="137">
        <f t="shared" si="4"/>
        <v>7.5062052364752468E-2</v>
      </c>
      <c r="E33" s="138">
        <f t="shared" si="5"/>
        <v>-0.10216864695971029</v>
      </c>
    </row>
    <row r="34" spans="1:5" ht="12" customHeight="1">
      <c r="A34" s="134" t="s">
        <v>68</v>
      </c>
      <c r="B34" s="135">
        <v>5079826.8988713678</v>
      </c>
      <c r="C34" s="136">
        <v>5248382.9567051018</v>
      </c>
      <c r="D34" s="137">
        <f t="shared" si="4"/>
        <v>7.2379000176245864E-2</v>
      </c>
      <c r="E34" s="138">
        <f t="shared" si="5"/>
        <v>3.3181457004210824E-2</v>
      </c>
    </row>
    <row r="35" spans="1:5" ht="12" customHeight="1">
      <c r="A35" s="134" t="s">
        <v>57</v>
      </c>
      <c r="B35" s="135">
        <v>1179871.1831070001</v>
      </c>
      <c r="C35" s="136">
        <v>2129970.3769109999</v>
      </c>
      <c r="D35" s="137">
        <f t="shared" si="4"/>
        <v>2.9373833342112583E-2</v>
      </c>
      <c r="E35" s="138">
        <f t="shared" si="5"/>
        <v>0.80525671565438794</v>
      </c>
    </row>
    <row r="36" spans="1:5" ht="12" customHeight="1">
      <c r="A36" s="134" t="s">
        <v>60</v>
      </c>
      <c r="B36" s="135">
        <v>1450092.9709950001</v>
      </c>
      <c r="C36" s="136">
        <v>1746456.9446160002</v>
      </c>
      <c r="D36" s="137">
        <f t="shared" si="4"/>
        <v>2.4084905492781458E-2</v>
      </c>
      <c r="E36" s="138">
        <f t="shared" si="5"/>
        <v>0.20437584316931501</v>
      </c>
    </row>
    <row r="37" spans="1:5" ht="12" customHeight="1">
      <c r="A37" s="134" t="s">
        <v>61</v>
      </c>
      <c r="B37" s="135">
        <v>1938941.9807</v>
      </c>
      <c r="C37" s="136">
        <v>1653527.0755259998</v>
      </c>
      <c r="D37" s="137">
        <f t="shared" si="4"/>
        <v>2.2803335327888939E-2</v>
      </c>
      <c r="E37" s="138">
        <f t="shared" si="5"/>
        <v>-0.14720136446318999</v>
      </c>
    </row>
    <row r="38" spans="1:5" ht="12" customHeight="1">
      <c r="A38" s="134" t="s">
        <v>217</v>
      </c>
      <c r="B38" s="135">
        <v>1384513.0057969999</v>
      </c>
      <c r="C38" s="136">
        <v>1402085.6245850001</v>
      </c>
      <c r="D38" s="137">
        <f t="shared" si="4"/>
        <v>1.9335775705791661E-2</v>
      </c>
      <c r="E38" s="138">
        <f t="shared" si="5"/>
        <v>1.2692274261363545E-2</v>
      </c>
    </row>
    <row r="39" spans="1:5" ht="12" customHeight="1">
      <c r="A39" s="134" t="s">
        <v>62</v>
      </c>
      <c r="B39" s="135">
        <v>689073.27790699992</v>
      </c>
      <c r="C39" s="136">
        <v>933730.57475399994</v>
      </c>
      <c r="D39" s="137">
        <f t="shared" si="4"/>
        <v>1.2876820535427111E-2</v>
      </c>
      <c r="E39" s="138">
        <f t="shared" si="5"/>
        <v>0.35505265505306682</v>
      </c>
    </row>
    <row r="40" spans="1:5" ht="12" customHeight="1">
      <c r="A40" s="134" t="s">
        <v>66</v>
      </c>
      <c r="B40" s="135">
        <v>351588.81849799998</v>
      </c>
      <c r="C40" s="136">
        <v>402110.32419399999</v>
      </c>
      <c r="D40" s="137">
        <f t="shared" si="4"/>
        <v>5.5453924505500093E-3</v>
      </c>
      <c r="E40" s="138">
        <f t="shared" si="5"/>
        <v>0.14369485898849033</v>
      </c>
    </row>
    <row r="41" spans="1:5" ht="12" customHeight="1">
      <c r="A41" s="134" t="s">
        <v>59</v>
      </c>
      <c r="B41" s="135">
        <v>476428.48207099998</v>
      </c>
      <c r="C41" s="136">
        <v>316499.42258300004</v>
      </c>
      <c r="D41" s="137">
        <f t="shared" si="4"/>
        <v>4.364756145252423E-3</v>
      </c>
      <c r="E41" s="138">
        <f t="shared" si="5"/>
        <v>-0.33568324629291668</v>
      </c>
    </row>
    <row r="42" spans="1:5" ht="12" customHeight="1">
      <c r="A42" s="134" t="s">
        <v>65</v>
      </c>
      <c r="B42" s="135">
        <v>233396.09966000001</v>
      </c>
      <c r="C42" s="136">
        <v>234027.49811300001</v>
      </c>
      <c r="D42" s="137">
        <f t="shared" si="4"/>
        <v>3.2274086069742879E-3</v>
      </c>
      <c r="E42" s="138">
        <f t="shared" si="5"/>
        <v>2.7052656574801937E-3</v>
      </c>
    </row>
    <row r="43" spans="1:5" ht="12" customHeight="1">
      <c r="A43" s="134" t="s">
        <v>63</v>
      </c>
      <c r="B43" s="135">
        <v>132705.6611</v>
      </c>
      <c r="C43" s="136">
        <v>81974.203007999997</v>
      </c>
      <c r="D43" s="137">
        <f t="shared" si="4"/>
        <v>1.1304835990261798E-3</v>
      </c>
      <c r="E43" s="138">
        <f t="shared" si="5"/>
        <v>-0.38228556092849308</v>
      </c>
    </row>
    <row r="44" spans="1:5" ht="12" customHeight="1">
      <c r="A44" s="134" t="s">
        <v>352</v>
      </c>
      <c r="B44" s="135">
        <v>206233.603228536</v>
      </c>
      <c r="C44" s="136">
        <v>65407.424826021917</v>
      </c>
      <c r="D44" s="137">
        <f t="shared" ref="D44:D45" si="6">C44/$C$28</f>
        <v>9.0201573552522909E-4</v>
      </c>
      <c r="E44" s="138">
        <f t="shared" ref="E44:E45" si="7">C44/B44-1</f>
        <v>-0.6828478783181553</v>
      </c>
    </row>
    <row r="45" spans="1:5" ht="12" customHeight="1" thickBot="1">
      <c r="A45" s="134" t="s">
        <v>67</v>
      </c>
      <c r="B45" s="135">
        <v>21366.904466</v>
      </c>
      <c r="C45" s="136">
        <v>3137.2440729999998</v>
      </c>
      <c r="D45" s="140">
        <f t="shared" si="6"/>
        <v>4.3264866757197656E-5</v>
      </c>
      <c r="E45" s="138">
        <f t="shared" si="7"/>
        <v>-0.8531727383350205</v>
      </c>
    </row>
    <row r="46" spans="1:5" ht="12" customHeight="1" thickBot="1">
      <c r="A46" s="141"/>
      <c r="B46" s="142"/>
      <c r="C46" s="143"/>
    </row>
    <row r="47" spans="1:5" ht="12" customHeight="1" thickBot="1">
      <c r="A47" s="129" t="s">
        <v>54</v>
      </c>
      <c r="B47" s="144">
        <f>SUM(B48:B59)</f>
        <v>154870.67953700005</v>
      </c>
      <c r="C47" s="131">
        <f>SUM(C48:C59)</f>
        <v>151699.84279499998</v>
      </c>
      <c r="D47" s="132">
        <v>1</v>
      </c>
      <c r="E47" s="133">
        <f t="shared" ref="E47:E58" si="8">C47/B47-1</f>
        <v>-2.0474093298225138E-2</v>
      </c>
    </row>
    <row r="48" spans="1:5" ht="12" customHeight="1">
      <c r="A48" s="134" t="s">
        <v>62</v>
      </c>
      <c r="B48" s="135">
        <v>43627.203878</v>
      </c>
      <c r="C48" s="136">
        <v>46145.266926999997</v>
      </c>
      <c r="D48" s="137">
        <f t="shared" ref="D48:D59" si="9">C48/$C$47</f>
        <v>0.30418796800836861</v>
      </c>
      <c r="E48" s="138">
        <f t="shared" si="8"/>
        <v>5.7717727132858609E-2</v>
      </c>
    </row>
    <row r="49" spans="1:5" ht="12" customHeight="1">
      <c r="A49" s="134" t="s">
        <v>65</v>
      </c>
      <c r="B49" s="135">
        <v>30113.368935999999</v>
      </c>
      <c r="C49" s="136">
        <v>27315.310830999999</v>
      </c>
      <c r="D49" s="137">
        <f t="shared" si="9"/>
        <v>0.18006156320090999</v>
      </c>
      <c r="E49" s="138">
        <f t="shared" si="8"/>
        <v>-9.2917471670031948E-2</v>
      </c>
    </row>
    <row r="50" spans="1:5" ht="12" customHeight="1">
      <c r="A50" s="134" t="s">
        <v>66</v>
      </c>
      <c r="B50" s="135">
        <v>26040.394564000006</v>
      </c>
      <c r="C50" s="136">
        <v>20990.409979</v>
      </c>
      <c r="D50" s="137">
        <f t="shared" si="9"/>
        <v>0.1383680404162676</v>
      </c>
      <c r="E50" s="138">
        <f t="shared" si="8"/>
        <v>-0.19392888124596408</v>
      </c>
    </row>
    <row r="51" spans="1:5" ht="12" customHeight="1">
      <c r="A51" s="134" t="s">
        <v>57</v>
      </c>
      <c r="B51" s="135">
        <v>12472.737795999999</v>
      </c>
      <c r="C51" s="136">
        <v>19772.098802999997</v>
      </c>
      <c r="D51" s="137">
        <f t="shared" si="9"/>
        <v>0.13033697622033188</v>
      </c>
      <c r="E51" s="138">
        <f t="shared" si="8"/>
        <v>0.58522524295675482</v>
      </c>
    </row>
    <row r="52" spans="1:5" ht="12" customHeight="1">
      <c r="A52" s="134" t="s">
        <v>69</v>
      </c>
      <c r="B52" s="135">
        <v>11437.61578</v>
      </c>
      <c r="C52" s="136">
        <v>11618.404560000001</v>
      </c>
      <c r="D52" s="137">
        <f t="shared" si="9"/>
        <v>7.6588112063507977E-2</v>
      </c>
      <c r="E52" s="138">
        <f t="shared" si="8"/>
        <v>1.5806509282829007E-2</v>
      </c>
    </row>
    <row r="53" spans="1:5" ht="12" customHeight="1">
      <c r="A53" s="134" t="s">
        <v>58</v>
      </c>
      <c r="B53" s="135">
        <v>9885.5888040000009</v>
      </c>
      <c r="C53" s="136">
        <v>8406.311447</v>
      </c>
      <c r="D53" s="137">
        <f t="shared" si="9"/>
        <v>5.5414107833716697E-2</v>
      </c>
      <c r="E53" s="138">
        <f t="shared" si="8"/>
        <v>-0.14963978234674713</v>
      </c>
    </row>
    <row r="54" spans="1:5" ht="12" customHeight="1">
      <c r="A54" s="134" t="s">
        <v>63</v>
      </c>
      <c r="B54" s="135">
        <v>8689.2124860000004</v>
      </c>
      <c r="C54" s="136">
        <v>8056.1783989999994</v>
      </c>
      <c r="D54" s="137">
        <f t="shared" si="9"/>
        <v>5.3106043161077893E-2</v>
      </c>
      <c r="E54" s="138">
        <f t="shared" si="8"/>
        <v>-7.2852872227482157E-2</v>
      </c>
    </row>
    <row r="55" spans="1:5" ht="12" customHeight="1">
      <c r="A55" s="134" t="s">
        <v>67</v>
      </c>
      <c r="B55" s="135">
        <v>7743.1915150000004</v>
      </c>
      <c r="C55" s="136">
        <v>5542.9451840000002</v>
      </c>
      <c r="D55" s="137">
        <f t="shared" si="9"/>
        <v>3.6538898669067676E-2</v>
      </c>
      <c r="E55" s="138">
        <f t="shared" si="8"/>
        <v>-0.28415238428982603</v>
      </c>
    </row>
    <row r="56" spans="1:5" ht="12" customHeight="1">
      <c r="A56" s="134" t="s">
        <v>71</v>
      </c>
      <c r="B56" s="135">
        <v>4047.923194</v>
      </c>
      <c r="C56" s="136">
        <v>2604.2748769999998</v>
      </c>
      <c r="D56" s="137">
        <f t="shared" si="9"/>
        <v>1.7167287908922187E-2</v>
      </c>
      <c r="E56" s="138">
        <f t="shared" si="8"/>
        <v>-0.35663925618446413</v>
      </c>
    </row>
    <row r="57" spans="1:5" ht="12" customHeight="1">
      <c r="A57" s="134" t="s">
        <v>68</v>
      </c>
      <c r="B57" s="135">
        <v>211.24885499999999</v>
      </c>
      <c r="C57" s="136">
        <v>818.84554900000001</v>
      </c>
      <c r="D57" s="137">
        <f t="shared" si="9"/>
        <v>5.3978009067982315E-3</v>
      </c>
      <c r="E57" s="138">
        <f t="shared" si="8"/>
        <v>2.8762129574619473</v>
      </c>
    </row>
    <row r="58" spans="1:5" ht="12" customHeight="1">
      <c r="A58" s="134" t="s">
        <v>70</v>
      </c>
      <c r="B58" s="135">
        <v>599.49058300000002</v>
      </c>
      <c r="C58" s="136">
        <v>417.668744</v>
      </c>
      <c r="D58" s="137">
        <f t="shared" si="9"/>
        <v>2.7532575927874748E-3</v>
      </c>
      <c r="E58" s="138">
        <f t="shared" si="8"/>
        <v>-0.30329390345069029</v>
      </c>
    </row>
    <row r="59" spans="1:5" ht="12" customHeight="1" thickBot="1">
      <c r="A59" s="134" t="s">
        <v>60</v>
      </c>
      <c r="B59" s="135">
        <v>2.7031459999999998</v>
      </c>
      <c r="C59" s="139">
        <v>12.127495</v>
      </c>
      <c r="D59" s="140">
        <f t="shared" si="9"/>
        <v>7.9944018243898422E-5</v>
      </c>
      <c r="E59" s="138" t="s">
        <v>85</v>
      </c>
    </row>
    <row r="60" spans="1:5" ht="12" customHeight="1" thickBot="1"/>
    <row r="61" spans="1:5" ht="12" customHeight="1" thickBot="1">
      <c r="A61" s="129" t="s">
        <v>216</v>
      </c>
      <c r="B61" s="130">
        <f>SUM(B62:B77)</f>
        <v>2170733.0024339999</v>
      </c>
      <c r="C61" s="131">
        <f>SUM(C62:C77)</f>
        <v>2156480.6703740004</v>
      </c>
      <c r="D61" s="132">
        <v>1</v>
      </c>
      <c r="E61" s="133">
        <f>C61/B61-1</f>
        <v>-6.5656771440885109E-3</v>
      </c>
    </row>
    <row r="62" spans="1:5" ht="12" customHeight="1">
      <c r="A62" s="134" t="s">
        <v>65</v>
      </c>
      <c r="B62" s="135">
        <v>392724.07382400002</v>
      </c>
      <c r="C62" s="136">
        <v>431572.15378699993</v>
      </c>
      <c r="D62" s="137">
        <f t="shared" ref="D62:D77" si="10">C62/$C$61</f>
        <v>0.20012799544924831</v>
      </c>
      <c r="E62" s="138">
        <f t="shared" ref="E62:E77" si="11">C62/B62-1</f>
        <v>9.8919527862734835E-2</v>
      </c>
    </row>
    <row r="63" spans="1:5" ht="12" customHeight="1">
      <c r="A63" s="134" t="s">
        <v>57</v>
      </c>
      <c r="B63" s="135">
        <v>409455.64199099998</v>
      </c>
      <c r="C63" s="136">
        <v>400142.65693399991</v>
      </c>
      <c r="D63" s="137">
        <f t="shared" si="10"/>
        <v>0.18555355604676149</v>
      </c>
      <c r="E63" s="138">
        <f t="shared" si="11"/>
        <v>-2.2744796021652469E-2</v>
      </c>
    </row>
    <row r="64" spans="1:5" ht="12" customHeight="1">
      <c r="A64" s="134" t="s">
        <v>66</v>
      </c>
      <c r="B64" s="135">
        <v>424086.879395</v>
      </c>
      <c r="C64" s="136">
        <v>388864.75937499997</v>
      </c>
      <c r="D64" s="137">
        <f t="shared" si="10"/>
        <v>0.18032378621207804</v>
      </c>
      <c r="E64" s="138">
        <f t="shared" si="11"/>
        <v>-8.3054019662781586E-2</v>
      </c>
    </row>
    <row r="65" spans="1:5" ht="12" customHeight="1">
      <c r="A65" s="134" t="s">
        <v>62</v>
      </c>
      <c r="B65" s="135">
        <v>312597.97831800004</v>
      </c>
      <c r="C65" s="136">
        <v>318997.45786700002</v>
      </c>
      <c r="D65" s="137">
        <f t="shared" si="10"/>
        <v>0.14792502536629554</v>
      </c>
      <c r="E65" s="138">
        <f t="shared" si="11"/>
        <v>2.0471915984337841E-2</v>
      </c>
    </row>
    <row r="66" spans="1:5" ht="12" customHeight="1">
      <c r="A66" s="134" t="s">
        <v>71</v>
      </c>
      <c r="B66" s="135">
        <v>155708.215065</v>
      </c>
      <c r="C66" s="136">
        <v>198191.86281200001</v>
      </c>
      <c r="D66" s="137">
        <f>C66/$C$61</f>
        <v>9.1905235013132483E-2</v>
      </c>
      <c r="E66" s="138">
        <f>C66/B66-1</f>
        <v>0.27284140229380527</v>
      </c>
    </row>
    <row r="67" spans="1:5" ht="12" customHeight="1">
      <c r="A67" s="134" t="s">
        <v>58</v>
      </c>
      <c r="B67" s="135">
        <v>140045.88756100004</v>
      </c>
      <c r="C67" s="136">
        <v>110503.570402</v>
      </c>
      <c r="D67" s="137">
        <f t="shared" si="10"/>
        <v>5.1242550846901519E-2</v>
      </c>
      <c r="E67" s="138">
        <f t="shared" si="11"/>
        <v>-0.21094740926349764</v>
      </c>
    </row>
    <row r="68" spans="1:5" ht="12" customHeight="1">
      <c r="A68" s="134" t="s">
        <v>67</v>
      </c>
      <c r="B68" s="135">
        <v>84232.209131999989</v>
      </c>
      <c r="C68" s="136">
        <v>65221.905169000005</v>
      </c>
      <c r="D68" s="137">
        <f t="shared" si="10"/>
        <v>3.0244604584231449E-2</v>
      </c>
      <c r="E68" s="138">
        <f t="shared" si="11"/>
        <v>-0.22568924831603321</v>
      </c>
    </row>
    <row r="69" spans="1:5" ht="12" customHeight="1">
      <c r="A69" s="134" t="s">
        <v>63</v>
      </c>
      <c r="B69" s="135">
        <v>64270.332921999994</v>
      </c>
      <c r="C69" s="136">
        <v>61595.667353000004</v>
      </c>
      <c r="D69" s="137">
        <f t="shared" si="10"/>
        <v>2.8563050992855599E-2</v>
      </c>
      <c r="E69" s="138">
        <f t="shared" si="11"/>
        <v>-4.161586609868706E-2</v>
      </c>
    </row>
    <row r="70" spans="1:5" ht="12" customHeight="1">
      <c r="A70" s="134" t="s">
        <v>59</v>
      </c>
      <c r="B70" s="135">
        <v>43831.910387999997</v>
      </c>
      <c r="C70" s="136">
        <v>44582.529326999997</v>
      </c>
      <c r="D70" s="137">
        <f t="shared" si="10"/>
        <v>2.0673744003125244E-2</v>
      </c>
      <c r="E70" s="138">
        <f t="shared" si="11"/>
        <v>1.7124942361752549E-2</v>
      </c>
    </row>
    <row r="71" spans="1:5" ht="12" customHeight="1">
      <c r="A71" s="134" t="s">
        <v>69</v>
      </c>
      <c r="B71" s="135">
        <v>39018.929426000002</v>
      </c>
      <c r="C71" s="136">
        <v>39614.584705000001</v>
      </c>
      <c r="D71" s="137">
        <f t="shared" si="10"/>
        <v>1.8370016132873385E-2</v>
      </c>
      <c r="E71" s="138">
        <f t="shared" si="11"/>
        <v>1.5265802720950239E-2</v>
      </c>
    </row>
    <row r="72" spans="1:5" ht="12" customHeight="1">
      <c r="A72" s="134" t="s">
        <v>70</v>
      </c>
      <c r="B72" s="135">
        <v>33068.645080000002</v>
      </c>
      <c r="C72" s="136">
        <v>28030.159223000002</v>
      </c>
      <c r="D72" s="137">
        <f t="shared" si="10"/>
        <v>1.299810362693337E-2</v>
      </c>
      <c r="E72" s="138">
        <f t="shared" si="11"/>
        <v>-0.15236444809912364</v>
      </c>
    </row>
    <row r="73" spans="1:5" ht="12" customHeight="1">
      <c r="A73" s="134" t="s">
        <v>61</v>
      </c>
      <c r="B73" s="135">
        <v>26013.042440000001</v>
      </c>
      <c r="C73" s="136">
        <v>27677.316589000002</v>
      </c>
      <c r="D73" s="137">
        <f t="shared" si="10"/>
        <v>1.2834483966971936E-2</v>
      </c>
      <c r="E73" s="138">
        <f t="shared" si="11"/>
        <v>6.3978450534523557E-2</v>
      </c>
    </row>
    <row r="74" spans="1:5" ht="12" customHeight="1">
      <c r="A74" s="134" t="s">
        <v>60</v>
      </c>
      <c r="B74" s="111">
        <v>22309.893414000002</v>
      </c>
      <c r="C74" s="136">
        <v>20386.194965999999</v>
      </c>
      <c r="D74" s="137">
        <f t="shared" si="10"/>
        <v>9.4534559229155542E-3</v>
      </c>
      <c r="E74" s="138">
        <f t="shared" si="11"/>
        <v>-8.622625004532003E-2</v>
      </c>
    </row>
    <row r="75" spans="1:5" ht="12" customHeight="1">
      <c r="A75" s="134" t="s">
        <v>64</v>
      </c>
      <c r="B75" s="111">
        <v>22504.250701000001</v>
      </c>
      <c r="C75" s="136">
        <v>19845.604187000004</v>
      </c>
      <c r="D75" s="137">
        <f t="shared" si="10"/>
        <v>9.2027739731876026E-3</v>
      </c>
      <c r="E75" s="138">
        <f t="shared" si="11"/>
        <v>-0.11813974832238505</v>
      </c>
    </row>
    <row r="76" spans="1:5" ht="12" customHeight="1">
      <c r="A76" s="134" t="s">
        <v>68</v>
      </c>
      <c r="B76" s="111">
        <v>574.31385399999999</v>
      </c>
      <c r="C76" s="136">
        <v>639.99983099999997</v>
      </c>
      <c r="D76" s="137">
        <f t="shared" si="10"/>
        <v>2.9677976704933979E-4</v>
      </c>
      <c r="E76" s="138">
        <f t="shared" si="11"/>
        <v>0.11437296269715258</v>
      </c>
    </row>
    <row r="77" spans="1:5" ht="12" customHeight="1" thickBot="1">
      <c r="A77" s="112" t="s">
        <v>217</v>
      </c>
      <c r="B77" s="111">
        <v>290.798923</v>
      </c>
      <c r="C77" s="139">
        <v>614.24784699999998</v>
      </c>
      <c r="D77" s="140">
        <f t="shared" si="10"/>
        <v>2.8483809543883851E-4</v>
      </c>
      <c r="E77" s="138">
        <f t="shared" si="11"/>
        <v>1.1122768979443571</v>
      </c>
    </row>
    <row r="78" spans="1:5" ht="12" customHeight="1" thickBot="1"/>
    <row r="79" spans="1:5" ht="12" customHeight="1" thickBot="1">
      <c r="A79" s="129" t="s">
        <v>55</v>
      </c>
      <c r="B79" s="130">
        <f>SUM(B80:B91)</f>
        <v>628700.33857700008</v>
      </c>
      <c r="C79" s="131">
        <f>SUM(C80:C91)</f>
        <v>708010.96206099994</v>
      </c>
      <c r="D79" s="132">
        <v>1</v>
      </c>
      <c r="E79" s="133">
        <f t="shared" ref="E79" si="12">C79/B79-1</f>
        <v>0.12615012052245977</v>
      </c>
    </row>
    <row r="80" spans="1:5" ht="12" customHeight="1">
      <c r="A80" s="134" t="s">
        <v>57</v>
      </c>
      <c r="B80" s="135">
        <v>118595.02251600001</v>
      </c>
      <c r="C80" s="145">
        <v>229676.45496999999</v>
      </c>
      <c r="D80" s="146">
        <f t="shared" ref="D80:D91" si="13">C80/$C$79</f>
        <v>0.32439674987717465</v>
      </c>
      <c r="E80" s="138">
        <f t="shared" ref="E80:E91" si="14">C80/B80-1</f>
        <v>0.93664497967453597</v>
      </c>
    </row>
    <row r="81" spans="1:5" ht="12" customHeight="1">
      <c r="A81" s="134" t="s">
        <v>66</v>
      </c>
      <c r="B81" s="135">
        <v>160265.55170000001</v>
      </c>
      <c r="C81" s="136">
        <v>140446.43450599999</v>
      </c>
      <c r="D81" s="137">
        <f t="shared" si="13"/>
        <v>0.19836759885350416</v>
      </c>
      <c r="E81" s="138">
        <f t="shared" si="14"/>
        <v>-0.12366423715995623</v>
      </c>
    </row>
    <row r="82" spans="1:5" ht="12" customHeight="1">
      <c r="A82" s="134" t="s">
        <v>62</v>
      </c>
      <c r="B82" s="135">
        <v>129978.31400899999</v>
      </c>
      <c r="C82" s="136">
        <v>122389.94104999999</v>
      </c>
      <c r="D82" s="137">
        <f t="shared" si="13"/>
        <v>0.17286447189140453</v>
      </c>
      <c r="E82" s="138">
        <f t="shared" si="14"/>
        <v>-5.8381838669445796E-2</v>
      </c>
    </row>
    <row r="83" spans="1:5" ht="12" customHeight="1">
      <c r="A83" s="134" t="s">
        <v>63</v>
      </c>
      <c r="B83" s="135">
        <v>87940.794968999995</v>
      </c>
      <c r="C83" s="136">
        <v>80344.114638999992</v>
      </c>
      <c r="D83" s="137">
        <f t="shared" si="13"/>
        <v>0.1134786309030026</v>
      </c>
      <c r="E83" s="138">
        <f t="shared" si="14"/>
        <v>-8.6384030672885137E-2</v>
      </c>
    </row>
    <row r="84" spans="1:5" ht="12" customHeight="1">
      <c r="A84" s="134" t="s">
        <v>65</v>
      </c>
      <c r="B84" s="135">
        <v>66561.818467999998</v>
      </c>
      <c r="C84" s="136">
        <v>65045.187560000006</v>
      </c>
      <c r="D84" s="137">
        <f t="shared" si="13"/>
        <v>9.1870311401189744E-2</v>
      </c>
      <c r="E84" s="138">
        <f t="shared" si="14"/>
        <v>-2.2785298582687075E-2</v>
      </c>
    </row>
    <row r="85" spans="1:5" ht="12" customHeight="1">
      <c r="A85" s="134" t="s">
        <v>69</v>
      </c>
      <c r="B85" s="135">
        <v>20166.869790000001</v>
      </c>
      <c r="C85" s="136">
        <v>27098.90741</v>
      </c>
      <c r="D85" s="137">
        <f t="shared" si="13"/>
        <v>3.8274700339548197E-2</v>
      </c>
      <c r="E85" s="138">
        <f t="shared" si="14"/>
        <v>0.34373394047683781</v>
      </c>
    </row>
    <row r="86" spans="1:5" ht="12" customHeight="1">
      <c r="A86" s="134" t="s">
        <v>71</v>
      </c>
      <c r="B86" s="135">
        <v>25363.129851999998</v>
      </c>
      <c r="C86" s="136">
        <v>23930.837</v>
      </c>
      <c r="D86" s="137">
        <f t="shared" si="13"/>
        <v>3.380009390015376E-2</v>
      </c>
      <c r="E86" s="138">
        <f t="shared" si="14"/>
        <v>-5.6471455232763978E-2</v>
      </c>
    </row>
    <row r="87" spans="1:5" ht="12" customHeight="1">
      <c r="A87" s="134" t="s">
        <v>58</v>
      </c>
      <c r="B87" s="135">
        <v>12977.026312000002</v>
      </c>
      <c r="C87" s="136">
        <v>12762.641662</v>
      </c>
      <c r="D87" s="137">
        <f t="shared" si="13"/>
        <v>1.8026050931257209E-2</v>
      </c>
      <c r="E87" s="138">
        <f t="shared" si="14"/>
        <v>-1.6520321747499067E-2</v>
      </c>
    </row>
    <row r="88" spans="1:5" ht="12" customHeight="1">
      <c r="A88" s="134" t="s">
        <v>67</v>
      </c>
      <c r="B88" s="135">
        <v>5451.7672450000009</v>
      </c>
      <c r="C88" s="136">
        <v>4995.5037419999999</v>
      </c>
      <c r="D88" s="137">
        <f t="shared" si="13"/>
        <v>7.0556870015941976E-3</v>
      </c>
      <c r="E88" s="138">
        <f t="shared" si="14"/>
        <v>-8.3690935892110185E-2</v>
      </c>
    </row>
    <row r="89" spans="1:5" ht="12" customHeight="1">
      <c r="A89" s="134" t="s">
        <v>70</v>
      </c>
      <c r="B89" s="135">
        <v>1173.7585059999999</v>
      </c>
      <c r="C89" s="136">
        <v>1082.443174</v>
      </c>
      <c r="D89" s="137">
        <f t="shared" si="13"/>
        <v>1.5288508681405701E-3</v>
      </c>
      <c r="E89" s="138">
        <f t="shared" si="14"/>
        <v>-7.7797376149536412E-2</v>
      </c>
    </row>
    <row r="90" spans="1:5" ht="12" customHeight="1">
      <c r="A90" s="134" t="s">
        <v>68</v>
      </c>
      <c r="B90" s="135">
        <v>223.46362300000001</v>
      </c>
      <c r="C90" s="136">
        <v>226.88978900000001</v>
      </c>
      <c r="D90" s="137">
        <f t="shared" si="13"/>
        <v>3.204608419331958E-4</v>
      </c>
      <c r="E90" s="138">
        <f t="shared" si="14"/>
        <v>1.5332097251461896E-2</v>
      </c>
    </row>
    <row r="91" spans="1:5" ht="12" customHeight="1" thickBot="1">
      <c r="A91" s="134" t="s">
        <v>60</v>
      </c>
      <c r="B91" s="135">
        <v>2.8215870000000001</v>
      </c>
      <c r="C91" s="139">
        <v>11.606559000000001</v>
      </c>
      <c r="D91" s="488">
        <f t="shared" si="13"/>
        <v>1.6393191097230522E-5</v>
      </c>
      <c r="E91" s="138">
        <f t="shared" si="14"/>
        <v>3.1134861338672177</v>
      </c>
    </row>
    <row r="93" spans="1:5" ht="12" customHeight="1" thickBot="1"/>
    <row r="94" spans="1:5" ht="12" customHeight="1" thickBot="1">
      <c r="A94" s="129" t="s">
        <v>347</v>
      </c>
      <c r="B94" s="130">
        <f>'01.2 PRODUCCION EMPRESAS'!B88</f>
        <v>4183677.8643999998</v>
      </c>
      <c r="C94" s="130">
        <f>SUM(C95)</f>
        <v>4582549.0619999999</v>
      </c>
      <c r="D94" s="268">
        <v>1</v>
      </c>
      <c r="E94" s="133">
        <f t="shared" ref="E94:E95" si="15">C94/B94-1</f>
        <v>9.5339844636246562E-2</v>
      </c>
    </row>
    <row r="95" spans="1:5" ht="12" customHeight="1">
      <c r="A95" s="134" t="s">
        <v>63</v>
      </c>
      <c r="B95" s="135">
        <f>'01.1 PRODUCCION'!G38</f>
        <v>4183677.8643999998</v>
      </c>
      <c r="C95" s="145">
        <f>'01.1 PRODUCCION'!G37</f>
        <v>4582549.0619999999</v>
      </c>
      <c r="D95" s="269">
        <v>1</v>
      </c>
      <c r="E95" s="138">
        <f t="shared" si="15"/>
        <v>9.5339844636246562E-2</v>
      </c>
    </row>
    <row r="96" spans="1:5" ht="12" customHeight="1" thickBot="1">
      <c r="D96" s="270"/>
    </row>
    <row r="97" spans="1:5" ht="12" customHeight="1" thickBot="1">
      <c r="A97" s="129" t="s">
        <v>348</v>
      </c>
      <c r="B97" s="130">
        <f>'01.2 PRODUCCION EMPRESAS'!B91</f>
        <v>8847.0032219999994</v>
      </c>
      <c r="C97" s="131">
        <f>SUM(C98:C99)</f>
        <v>8810.971646</v>
      </c>
      <c r="D97" s="268">
        <v>1</v>
      </c>
      <c r="E97" s="133">
        <f t="shared" ref="E97:E98" si="16">C97/B97-1</f>
        <v>-4.0727436280795226E-3</v>
      </c>
    </row>
    <row r="98" spans="1:5" ht="12" customHeight="1">
      <c r="A98" s="134" t="s">
        <v>68</v>
      </c>
      <c r="B98" s="135">
        <f>'01.1 PRODUCCION'!H38</f>
        <v>8847.0032219999994</v>
      </c>
      <c r="C98" s="145">
        <f>'01.1 PRODUCCION'!H37</f>
        <v>8810.971646</v>
      </c>
      <c r="D98" s="269">
        <v>1</v>
      </c>
      <c r="E98" s="138">
        <f t="shared" si="16"/>
        <v>-4.0727436280795226E-3</v>
      </c>
    </row>
    <row r="100" spans="1:5" ht="12" customHeight="1" thickBot="1"/>
    <row r="101" spans="1:5" ht="12" customHeight="1" thickBot="1">
      <c r="A101" s="129" t="s">
        <v>360</v>
      </c>
      <c r="B101" s="130">
        <f>SUM(B102:B108)</f>
        <v>12288.325799</v>
      </c>
      <c r="C101" s="130">
        <f>SUM(C102:C108)</f>
        <v>12742.544387</v>
      </c>
      <c r="D101" s="132">
        <v>1</v>
      </c>
      <c r="E101" s="133">
        <f t="shared" ref="E101:E108" si="17">C101/B101-1</f>
        <v>3.6963423287244224E-2</v>
      </c>
    </row>
    <row r="102" spans="1:5" ht="12" customHeight="1">
      <c r="A102" s="134" t="s">
        <v>58</v>
      </c>
      <c r="B102" s="135">
        <v>4228.490288</v>
      </c>
      <c r="C102" s="145">
        <v>5979.4952000000003</v>
      </c>
      <c r="D102" s="146">
        <f>C102/$C$101</f>
        <v>0.4692544140635137</v>
      </c>
      <c r="E102" s="138">
        <f t="shared" si="17"/>
        <v>0.41409694542025166</v>
      </c>
    </row>
    <row r="103" spans="1:5" ht="12" customHeight="1">
      <c r="A103" s="134" t="s">
        <v>61</v>
      </c>
      <c r="B103" s="135">
        <v>3261.7242820000001</v>
      </c>
      <c r="C103" s="136">
        <v>2402.737365</v>
      </c>
      <c r="D103" s="137">
        <f t="shared" ref="D103:E108" si="18">C103/$C$101</f>
        <v>0.18856025076524616</v>
      </c>
      <c r="E103" s="138">
        <f t="shared" si="17"/>
        <v>-0.26335362609904378</v>
      </c>
    </row>
    <row r="104" spans="1:5" ht="12" customHeight="1">
      <c r="A104" s="134" t="s">
        <v>59</v>
      </c>
      <c r="B104" s="135">
        <v>1945.5772529999999</v>
      </c>
      <c r="C104" s="136">
        <v>1864.674835</v>
      </c>
      <c r="D104" s="137">
        <f t="shared" si="18"/>
        <v>0.14633457638981032</v>
      </c>
      <c r="E104" s="138">
        <f t="shared" si="17"/>
        <v>-4.1582732258640287E-2</v>
      </c>
    </row>
    <row r="105" spans="1:5" ht="12" customHeight="1">
      <c r="A105" s="134" t="s">
        <v>57</v>
      </c>
      <c r="B105" s="135">
        <v>2338.7467360000001</v>
      </c>
      <c r="C105" s="136">
        <v>1060.001405</v>
      </c>
      <c r="D105" s="137">
        <f t="shared" si="18"/>
        <v>8.318600844595983E-2</v>
      </c>
      <c r="E105" s="138">
        <f t="shared" si="17"/>
        <v>-0.5467652017708684</v>
      </c>
    </row>
    <row r="106" spans="1:5" ht="12" customHeight="1">
      <c r="A106" s="134" t="s">
        <v>66</v>
      </c>
      <c r="B106" s="135">
        <v>513.78724</v>
      </c>
      <c r="C106" s="136">
        <v>1037.80925</v>
      </c>
      <c r="D106" s="137">
        <f t="shared" si="18"/>
        <v>8.1444428873936478E-2</v>
      </c>
      <c r="E106" s="138">
        <f t="shared" si="17"/>
        <v>1.0199202494791426</v>
      </c>
    </row>
    <row r="107" spans="1:5" ht="12" customHeight="1">
      <c r="A107" s="134" t="s">
        <v>60</v>
      </c>
      <c r="B107" s="135">
        <v>0</v>
      </c>
      <c r="C107" s="136">
        <v>271.62231800000001</v>
      </c>
      <c r="D107" s="137">
        <f t="shared" si="18"/>
        <v>2.1316175933992453E-2</v>
      </c>
      <c r="E107" s="138" t="s">
        <v>159</v>
      </c>
    </row>
    <row r="108" spans="1:5" ht="12" customHeight="1">
      <c r="A108" s="112" t="s">
        <v>217</v>
      </c>
      <c r="B108" s="111">
        <v>0</v>
      </c>
      <c r="C108" s="111">
        <v>126.204014</v>
      </c>
      <c r="D108" s="137">
        <f t="shared" si="18"/>
        <v>9.9041455275411007E-3</v>
      </c>
      <c r="E108" s="138" t="s">
        <v>159</v>
      </c>
    </row>
    <row r="114" spans="1:5" ht="12" customHeight="1">
      <c r="A114" s="147" t="s">
        <v>7</v>
      </c>
      <c r="B114" s="148"/>
      <c r="C114" s="148"/>
      <c r="D114" s="148"/>
      <c r="E114" s="148"/>
    </row>
  </sheetData>
  <sortState ref="A78:C89">
    <sortCondition descending="1" ref="C78:C89"/>
  </sortState>
  <mergeCells count="1">
    <mergeCell ref="B5:D5"/>
  </mergeCells>
  <conditionalFormatting sqref="E10:E107">
    <cfRule type="cellIs" dxfId="6" priority="3" operator="greaterThan">
      <formula>1</formula>
    </cfRule>
  </conditionalFormatting>
  <conditionalFormatting sqref="E108">
    <cfRule type="cellIs" dxfId="1" priority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opLeftCell="A34" zoomScale="145" zoomScaleNormal="145" workbookViewId="0">
      <selection activeCell="A48" sqref="A48:E51"/>
    </sheetView>
  </sheetViews>
  <sheetFormatPr baseColWidth="10" defaultColWidth="11.5703125" defaultRowHeight="12.75"/>
  <cols>
    <col min="1" max="1" width="49" style="112" customWidth="1"/>
    <col min="2" max="2" width="16.28515625" style="111" customWidth="1"/>
    <col min="3" max="3" width="11.42578125" style="111" customWidth="1"/>
    <col min="4" max="4" width="10.85546875" style="111" customWidth="1"/>
    <col min="5" max="5" width="11.5703125" style="111" customWidth="1"/>
    <col min="6" max="16384" width="11.5703125" style="112"/>
  </cols>
  <sheetData>
    <row r="1" spans="1:9" ht="12" customHeight="1">
      <c r="A1" s="110" t="s">
        <v>734</v>
      </c>
    </row>
    <row r="2" spans="1:9" ht="12" customHeight="1">
      <c r="A2" s="113" t="s">
        <v>728</v>
      </c>
    </row>
    <row r="3" spans="1:9" s="116" customFormat="1" ht="12" customHeight="1">
      <c r="A3" s="114"/>
      <c r="B3" s="115"/>
      <c r="C3" s="115"/>
      <c r="D3" s="115"/>
      <c r="E3" s="115"/>
    </row>
    <row r="4" spans="1:9" ht="12" customHeight="1" thickBot="1"/>
    <row r="5" spans="1:9" ht="12" customHeight="1" thickBot="1">
      <c r="B5" s="527" t="str">
        <f xml:space="preserve"> "Acumulado Enero - " &amp;'02 MACRO'!B1</f>
        <v>Acumulado Enero - Junio</v>
      </c>
      <c r="C5" s="528"/>
      <c r="D5" s="529"/>
    </row>
    <row r="6" spans="1:9" ht="12" customHeight="1">
      <c r="A6" s="117" t="s">
        <v>694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9" ht="12" customHeight="1" thickBot="1">
      <c r="A7" s="120"/>
      <c r="B7" s="121"/>
      <c r="C7" s="121"/>
      <c r="D7" s="122"/>
      <c r="E7" s="122"/>
    </row>
    <row r="8" spans="1:9" ht="12" customHeight="1">
      <c r="A8" s="123"/>
      <c r="B8" s="124"/>
      <c r="C8" s="125"/>
      <c r="D8" s="126"/>
      <c r="E8" s="127"/>
    </row>
    <row r="9" spans="1:9" ht="12" customHeight="1" thickBot="1">
      <c r="A9" s="123"/>
      <c r="B9" s="128"/>
      <c r="C9" s="128"/>
      <c r="D9" s="128"/>
      <c r="E9" s="128"/>
    </row>
    <row r="10" spans="1:9" ht="12" customHeight="1" thickBot="1">
      <c r="A10" s="129" t="s">
        <v>727</v>
      </c>
      <c r="B10" s="130">
        <f>SUM(B11:B42)</f>
        <v>24151151.776999999</v>
      </c>
      <c r="C10" s="130">
        <f>SUM(C11:C42)</f>
        <v>18697921.153600004</v>
      </c>
      <c r="D10" s="132">
        <v>1</v>
      </c>
      <c r="E10" s="133">
        <f t="shared" ref="E10:E41" si="0">C10/B10-1</f>
        <v>-0.22579588227313041</v>
      </c>
    </row>
    <row r="11" spans="1:9" ht="12" customHeight="1">
      <c r="A11" s="134" t="s">
        <v>695</v>
      </c>
      <c r="B11" s="135">
        <v>10443032.267999999</v>
      </c>
      <c r="C11" s="136">
        <v>5532076.4399999995</v>
      </c>
      <c r="D11" s="137">
        <f t="shared" ref="D11:D42" si="1">C11/$C$10</f>
        <v>0.29586585559726147</v>
      </c>
      <c r="E11" s="138">
        <f>C11/B11-1</f>
        <v>-0.47026148172005244</v>
      </c>
      <c r="F11" s="315"/>
      <c r="G11" s="295"/>
      <c r="H11" s="180"/>
      <c r="I11" s="274"/>
    </row>
    <row r="12" spans="1:9" ht="12" customHeight="1">
      <c r="A12" s="134" t="s">
        <v>696</v>
      </c>
      <c r="B12" s="135">
        <v>2575617.5240000002</v>
      </c>
      <c r="C12" s="136">
        <v>4536351.6469999999</v>
      </c>
      <c r="D12" s="137">
        <f>C12/$C$10</f>
        <v>0.24261262039425135</v>
      </c>
      <c r="E12" s="138">
        <f t="shared" si="0"/>
        <v>0.76126758135848105</v>
      </c>
    </row>
    <row r="13" spans="1:9" ht="12" customHeight="1">
      <c r="A13" s="134" t="s">
        <v>697</v>
      </c>
      <c r="B13" s="135">
        <v>5107073</v>
      </c>
      <c r="C13" s="136">
        <v>3488334</v>
      </c>
      <c r="D13" s="137">
        <f>C13/$C$10</f>
        <v>0.18656266497991802</v>
      </c>
      <c r="E13" s="138">
        <f t="shared" si="0"/>
        <v>-0.31696022359578568</v>
      </c>
    </row>
    <row r="14" spans="1:9" ht="12" customHeight="1">
      <c r="A14" s="134" t="s">
        <v>698</v>
      </c>
      <c r="B14" s="135">
        <v>897614.55500000005</v>
      </c>
      <c r="C14" s="136">
        <v>892905.48</v>
      </c>
      <c r="D14" s="137">
        <f t="shared" si="1"/>
        <v>4.7754264908111695E-2</v>
      </c>
      <c r="E14" s="138">
        <f t="shared" si="0"/>
        <v>-5.2462106076255344E-3</v>
      </c>
    </row>
    <row r="15" spans="1:9" ht="12" customHeight="1">
      <c r="A15" s="134" t="s">
        <v>699</v>
      </c>
      <c r="B15" s="135">
        <v>754278.94999999984</v>
      </c>
      <c r="C15" s="136">
        <v>826098.80559999985</v>
      </c>
      <c r="D15" s="137">
        <f t="shared" si="1"/>
        <v>4.4181318276708369E-2</v>
      </c>
      <c r="E15" s="138">
        <f>C15/B15-1</f>
        <v>9.5216571534973982E-2</v>
      </c>
    </row>
    <row r="16" spans="1:9" ht="12" customHeight="1">
      <c r="A16" s="134" t="s">
        <v>700</v>
      </c>
      <c r="B16" s="135">
        <v>744845</v>
      </c>
      <c r="C16" s="136">
        <v>730662</v>
      </c>
      <c r="D16" s="137">
        <f t="shared" si="1"/>
        <v>3.9077178366394065E-2</v>
      </c>
      <c r="E16" s="138">
        <f t="shared" si="0"/>
        <v>-1.9041545556458095E-2</v>
      </c>
    </row>
    <row r="17" spans="1:5">
      <c r="A17" s="134" t="s">
        <v>701</v>
      </c>
      <c r="B17" s="135">
        <v>697994.20000000007</v>
      </c>
      <c r="C17" s="136">
        <v>654777.92000000004</v>
      </c>
      <c r="D17" s="137">
        <f t="shared" si="1"/>
        <v>3.5018755006030841E-2</v>
      </c>
      <c r="E17" s="138">
        <f t="shared" si="0"/>
        <v>-6.191495574031991E-2</v>
      </c>
    </row>
    <row r="18" spans="1:5">
      <c r="A18" s="134" t="s">
        <v>702</v>
      </c>
      <c r="B18" s="135">
        <v>889164.34</v>
      </c>
      <c r="C18" s="136">
        <v>618014.21</v>
      </c>
      <c r="D18" s="137">
        <f t="shared" si="1"/>
        <v>3.305256263106076E-2</v>
      </c>
      <c r="E18" s="138">
        <f t="shared" si="0"/>
        <v>-0.30494939776824614</v>
      </c>
    </row>
    <row r="19" spans="1:5">
      <c r="A19" s="134" t="s">
        <v>703</v>
      </c>
      <c r="B19" s="135">
        <v>430510</v>
      </c>
      <c r="C19" s="136">
        <v>472646.3</v>
      </c>
      <c r="D19" s="137">
        <f t="shared" si="1"/>
        <v>2.5278013321229514E-2</v>
      </c>
      <c r="E19" s="138">
        <f t="shared" si="0"/>
        <v>9.7875310678033012E-2</v>
      </c>
    </row>
    <row r="20" spans="1:5">
      <c r="A20" s="134" t="s">
        <v>704</v>
      </c>
      <c r="B20" s="135">
        <v>726131</v>
      </c>
      <c r="C20" s="136">
        <v>281799</v>
      </c>
      <c r="D20" s="137">
        <f t="shared" si="1"/>
        <v>1.5071140673076581E-2</v>
      </c>
      <c r="E20" s="138">
        <f t="shared" si="0"/>
        <v>-0.61191713340981169</v>
      </c>
    </row>
    <row r="21" spans="1:5">
      <c r="A21" s="134" t="s">
        <v>705</v>
      </c>
      <c r="B21" s="135">
        <v>197433.53</v>
      </c>
      <c r="C21" s="136">
        <v>198001.44</v>
      </c>
      <c r="D21" s="137">
        <f t="shared" si="1"/>
        <v>1.0589489514553751E-2</v>
      </c>
      <c r="E21" s="138">
        <f t="shared" si="0"/>
        <v>2.8764617641188206E-3</v>
      </c>
    </row>
    <row r="22" spans="1:5">
      <c r="A22" s="134" t="s">
        <v>706</v>
      </c>
      <c r="B22" s="135">
        <v>312418.75</v>
      </c>
      <c r="C22" s="136">
        <v>155428.21</v>
      </c>
      <c r="D22" s="137">
        <f t="shared" si="1"/>
        <v>8.3125930804384979E-3</v>
      </c>
      <c r="E22" s="138">
        <f t="shared" si="0"/>
        <v>-0.50250037809830561</v>
      </c>
    </row>
    <row r="23" spans="1:5">
      <c r="A23" s="134" t="s">
        <v>707</v>
      </c>
      <c r="B23" s="135">
        <v>146283.40999999997</v>
      </c>
      <c r="C23" s="136">
        <v>127341.318</v>
      </c>
      <c r="D23" s="137">
        <f t="shared" si="1"/>
        <v>6.8104532559483139E-3</v>
      </c>
      <c r="E23" s="138">
        <f t="shared" si="0"/>
        <v>-0.12948899673585668</v>
      </c>
    </row>
    <row r="24" spans="1:5">
      <c r="A24" s="134" t="s">
        <v>708</v>
      </c>
      <c r="B24" s="135">
        <v>74740.39</v>
      </c>
      <c r="C24" s="136">
        <v>64203.23</v>
      </c>
      <c r="D24" s="137">
        <f t="shared" si="1"/>
        <v>3.4337095269887066E-3</v>
      </c>
      <c r="E24" s="138">
        <f t="shared" si="0"/>
        <v>-0.14098347627032715</v>
      </c>
    </row>
    <row r="25" spans="1:5">
      <c r="A25" s="134" t="s">
        <v>709</v>
      </c>
      <c r="B25" s="135">
        <v>42983</v>
      </c>
      <c r="C25" s="136">
        <v>34553.652999999998</v>
      </c>
      <c r="D25" s="137">
        <f t="shared" si="1"/>
        <v>1.8479943687936245E-3</v>
      </c>
      <c r="E25" s="138">
        <f t="shared" si="0"/>
        <v>-0.19610885698997282</v>
      </c>
    </row>
    <row r="26" spans="1:5">
      <c r="A26" s="134" t="s">
        <v>710</v>
      </c>
      <c r="B26" s="135">
        <v>28565</v>
      </c>
      <c r="C26" s="136">
        <v>29664</v>
      </c>
      <c r="D26" s="137">
        <f t="shared" si="1"/>
        <v>1.5864865273693082E-3</v>
      </c>
      <c r="E26" s="138">
        <f t="shared" si="0"/>
        <v>3.8473656572728832E-2</v>
      </c>
    </row>
    <row r="27" spans="1:5">
      <c r="A27" s="134" t="s">
        <v>711</v>
      </c>
      <c r="B27" s="135">
        <v>10460.941000000001</v>
      </c>
      <c r="C27" s="136">
        <v>11131.976999999999</v>
      </c>
      <c r="D27" s="137">
        <f t="shared" si="1"/>
        <v>5.9535907273075138E-4</v>
      </c>
      <c r="E27" s="138">
        <f t="shared" si="0"/>
        <v>6.4146810502037743E-2</v>
      </c>
    </row>
    <row r="28" spans="1:5">
      <c r="A28" s="134" t="s">
        <v>712</v>
      </c>
      <c r="B28" s="135">
        <v>4743</v>
      </c>
      <c r="C28" s="136">
        <v>10888.2</v>
      </c>
      <c r="D28" s="137">
        <f t="shared" si="1"/>
        <v>5.8232142014908654E-4</v>
      </c>
      <c r="E28" s="138">
        <f t="shared" si="0"/>
        <v>1.2956356736242887</v>
      </c>
    </row>
    <row r="29" spans="1:5">
      <c r="A29" s="134" t="s">
        <v>713</v>
      </c>
      <c r="B29" s="135">
        <v>11796.785</v>
      </c>
      <c r="C29" s="136">
        <v>8357.25</v>
      </c>
      <c r="D29" s="137">
        <f t="shared" si="1"/>
        <v>4.4696145263137645E-4</v>
      </c>
      <c r="E29" s="138">
        <f t="shared" si="0"/>
        <v>-0.29156545618149354</v>
      </c>
    </row>
    <row r="30" spans="1:5">
      <c r="A30" s="134" t="s">
        <v>714</v>
      </c>
      <c r="B30" s="135">
        <v>5701.05</v>
      </c>
      <c r="C30" s="136">
        <v>7403.5499999999993</v>
      </c>
      <c r="D30" s="137">
        <f t="shared" si="1"/>
        <v>3.95955782419938E-4</v>
      </c>
      <c r="E30" s="138">
        <f t="shared" si="0"/>
        <v>0.29862919988423164</v>
      </c>
    </row>
    <row r="31" spans="1:5">
      <c r="A31" s="134" t="s">
        <v>715</v>
      </c>
      <c r="B31" s="135">
        <v>6193.0000000000009</v>
      </c>
      <c r="C31" s="136">
        <v>6133.933</v>
      </c>
      <c r="D31" s="137">
        <f t="shared" si="1"/>
        <v>3.2805427670867056E-4</v>
      </c>
      <c r="E31" s="138">
        <f t="shared" si="0"/>
        <v>-9.5377038591960561E-3</v>
      </c>
    </row>
    <row r="32" spans="1:5">
      <c r="A32" s="134" t="s">
        <v>716</v>
      </c>
      <c r="B32" s="135">
        <v>6011.65</v>
      </c>
      <c r="C32" s="136">
        <v>4701.7350000000006</v>
      </c>
      <c r="D32" s="137">
        <f t="shared" si="1"/>
        <v>2.5145763325110353E-4</v>
      </c>
      <c r="E32" s="138">
        <f t="shared" si="0"/>
        <v>-0.21789608510142788</v>
      </c>
    </row>
    <row r="33" spans="1:5">
      <c r="A33" s="134" t="s">
        <v>717</v>
      </c>
      <c r="B33" s="135">
        <v>3924.95</v>
      </c>
      <c r="C33" s="136">
        <v>3005.4250000000002</v>
      </c>
      <c r="D33" s="137">
        <f t="shared" si="1"/>
        <v>1.6073578315530285E-4</v>
      </c>
      <c r="E33" s="138">
        <f t="shared" si="0"/>
        <v>-0.23427686976904161</v>
      </c>
    </row>
    <row r="34" spans="1:5">
      <c r="A34" s="134" t="s">
        <v>718</v>
      </c>
      <c r="B34" s="135">
        <v>2218.8000000000002</v>
      </c>
      <c r="C34" s="136">
        <v>2326.2199999999998</v>
      </c>
      <c r="D34" s="137">
        <f t="shared" si="1"/>
        <v>1.2441062195580609E-4</v>
      </c>
      <c r="E34" s="138">
        <f t="shared" si="0"/>
        <v>4.8413556877591413E-2</v>
      </c>
    </row>
    <row r="35" spans="1:5">
      <c r="A35" s="134" t="s">
        <v>719</v>
      </c>
      <c r="B35" s="135">
        <v>5789.7189999999991</v>
      </c>
      <c r="C35" s="136">
        <v>671.755</v>
      </c>
      <c r="D35" s="137">
        <f t="shared" si="1"/>
        <v>3.5926721183689645E-5</v>
      </c>
      <c r="E35" s="138">
        <f t="shared" si="0"/>
        <v>-0.88397450722565285</v>
      </c>
    </row>
    <row r="36" spans="1:5">
      <c r="A36" s="134" t="s">
        <v>720</v>
      </c>
      <c r="B36" s="135">
        <v>0</v>
      </c>
      <c r="C36" s="136">
        <v>124.50999999999999</v>
      </c>
      <c r="D36" s="137">
        <f t="shared" si="1"/>
        <v>6.6590290427033628E-6</v>
      </c>
      <c r="E36" s="138" t="e">
        <f t="shared" si="0"/>
        <v>#DIV/0!</v>
      </c>
    </row>
    <row r="37" spans="1:5">
      <c r="A37" s="134" t="s">
        <v>721</v>
      </c>
      <c r="B37" s="135">
        <v>49.32</v>
      </c>
      <c r="C37" s="136">
        <v>94.944999999999993</v>
      </c>
      <c r="D37" s="137">
        <f t="shared" si="1"/>
        <v>5.0778372215843775E-6</v>
      </c>
      <c r="E37" s="138">
        <f t="shared" si="0"/>
        <v>0.92508110300081081</v>
      </c>
    </row>
    <row r="38" spans="1:5">
      <c r="A38" s="134" t="s">
        <v>722</v>
      </c>
      <c r="B38" s="135">
        <v>8505</v>
      </c>
      <c r="C38" s="136">
        <v>84</v>
      </c>
      <c r="D38" s="137">
        <f t="shared" si="1"/>
        <v>4.4924780305765202E-6</v>
      </c>
      <c r="E38" s="138">
        <f t="shared" si="0"/>
        <v>-0.99012345679012348</v>
      </c>
    </row>
    <row r="39" spans="1:5">
      <c r="A39" s="134" t="s">
        <v>723</v>
      </c>
      <c r="B39" s="135">
        <v>18</v>
      </c>
      <c r="C39" s="136">
        <v>67</v>
      </c>
      <c r="D39" s="137">
        <f t="shared" si="1"/>
        <v>3.5832860481979387E-6</v>
      </c>
      <c r="E39" s="138">
        <f t="shared" si="0"/>
        <v>2.7222222222222223</v>
      </c>
    </row>
    <row r="40" spans="1:5">
      <c r="A40" s="134" t="s">
        <v>724</v>
      </c>
      <c r="B40" s="135">
        <v>0</v>
      </c>
      <c r="C40" s="136">
        <v>53</v>
      </c>
      <c r="D40" s="137">
        <f t="shared" si="1"/>
        <v>2.8345397097685186E-6</v>
      </c>
      <c r="E40" s="138" t="e">
        <f t="shared" si="0"/>
        <v>#DIV/0!</v>
      </c>
    </row>
    <row r="41" spans="1:5">
      <c r="A41" s="134" t="s">
        <v>725</v>
      </c>
      <c r="B41" s="135">
        <v>3.63</v>
      </c>
      <c r="C41" s="136">
        <v>20</v>
      </c>
      <c r="D41" s="137">
        <f t="shared" si="1"/>
        <v>1.0696376263277429E-6</v>
      </c>
      <c r="E41" s="138">
        <f t="shared" si="0"/>
        <v>4.5096418732782375</v>
      </c>
    </row>
    <row r="42" spans="1:5">
      <c r="A42" s="134" t="s">
        <v>726</v>
      </c>
      <c r="B42" s="135">
        <v>17051.014999999999</v>
      </c>
      <c r="C42" s="136">
        <v>0</v>
      </c>
      <c r="D42" s="137">
        <f t="shared" si="1"/>
        <v>0</v>
      </c>
      <c r="E42" s="138" t="s">
        <v>85</v>
      </c>
    </row>
    <row r="44" spans="1:5" ht="13.5" thickBot="1"/>
    <row r="45" spans="1:5" ht="13.5" thickBot="1">
      <c r="B45" s="527" t="str">
        <f xml:space="preserve"> "Acumulado Enero - " &amp;'02 MACRO'!B1</f>
        <v>Acumulado Enero - Junio</v>
      </c>
      <c r="C45" s="528"/>
      <c r="D45" s="529"/>
    </row>
    <row r="46" spans="1:5">
      <c r="A46" s="117" t="s">
        <v>694</v>
      </c>
      <c r="B46" s="118">
        <v>2016</v>
      </c>
      <c r="C46" s="118">
        <v>2017</v>
      </c>
      <c r="D46" s="119" t="s">
        <v>72</v>
      </c>
      <c r="E46" s="119" t="s">
        <v>38</v>
      </c>
    </row>
    <row r="47" spans="1:5" ht="13.5" thickBot="1"/>
    <row r="48" spans="1:5" ht="13.5" thickBot="1">
      <c r="A48" s="129" t="s">
        <v>729</v>
      </c>
      <c r="B48" s="130">
        <f>SUM(B49:B51)</f>
        <v>117503.87999999999</v>
      </c>
      <c r="C48" s="130">
        <f>SUM(C49:C51)</f>
        <v>148779.7464</v>
      </c>
      <c r="D48" s="132">
        <v>1</v>
      </c>
      <c r="E48" s="133">
        <f t="shared" ref="E48" si="2">C48/B48-1</f>
        <v>0.26616879714950703</v>
      </c>
    </row>
    <row r="49" spans="1:5">
      <c r="A49" s="134" t="s">
        <v>730</v>
      </c>
      <c r="B49" s="135">
        <v>60261.409999999989</v>
      </c>
      <c r="C49" s="135">
        <v>93559.271400000012</v>
      </c>
      <c r="D49" s="137">
        <f>C49/$C$48</f>
        <v>0.62884413815615969</v>
      </c>
      <c r="E49" s="138">
        <f>C49/B49-1</f>
        <v>0.55255695809308203</v>
      </c>
    </row>
    <row r="50" spans="1:5">
      <c r="A50" s="134" t="s">
        <v>731</v>
      </c>
      <c r="B50" s="135">
        <v>57242.47</v>
      </c>
      <c r="C50" s="135">
        <v>55087.959999999992</v>
      </c>
      <c r="D50" s="137">
        <f t="shared" ref="D50:D51" si="3">C50/$C$48</f>
        <v>0.37026518281523291</v>
      </c>
      <c r="E50" s="138">
        <f t="shared" ref="E50" si="4">C50/B50-1</f>
        <v>-3.7638312951904562E-2</v>
      </c>
    </row>
    <row r="51" spans="1:5">
      <c r="A51" s="134" t="s">
        <v>732</v>
      </c>
      <c r="B51" s="135">
        <v>0</v>
      </c>
      <c r="C51" s="135">
        <v>132.51499999999999</v>
      </c>
      <c r="D51" s="137">
        <f t="shared" si="3"/>
        <v>8.9067902860735066E-4</v>
      </c>
      <c r="E51" s="138" t="s">
        <v>159</v>
      </c>
    </row>
  </sheetData>
  <mergeCells count="2">
    <mergeCell ref="B5:D5"/>
    <mergeCell ref="B45:D45"/>
  </mergeCells>
  <conditionalFormatting sqref="E10:E42">
    <cfRule type="cellIs" dxfId="5" priority="3" operator="greaterThan">
      <formula>1</formula>
    </cfRule>
  </conditionalFormatting>
  <conditionalFormatting sqref="E48:E51">
    <cfRule type="cellIs" dxfId="4" priority="1" operator="greaterThan">
      <formula>1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1"/>
  <sheetViews>
    <sheetView zoomScale="145" zoomScaleNormal="145" workbookViewId="0">
      <pane xSplit="1" topLeftCell="B1" activePane="topRight" state="frozen"/>
      <selection activeCell="B29" sqref="B29"/>
      <selection pane="topRight" activeCell="A26" sqref="A26:I27"/>
    </sheetView>
  </sheetViews>
  <sheetFormatPr baseColWidth="10" defaultColWidth="11.5703125" defaultRowHeight="12"/>
  <cols>
    <col min="1" max="1" width="11.5703125" style="3"/>
    <col min="2" max="2" width="17.28515625" style="4" customWidth="1"/>
    <col min="3" max="9" width="17.28515625" style="7" customWidth="1"/>
    <col min="10" max="16384" width="11.5703125" style="3"/>
  </cols>
  <sheetData>
    <row r="1" spans="1:9">
      <c r="A1" s="435" t="s">
        <v>668</v>
      </c>
      <c r="B1" s="439" t="s">
        <v>691</v>
      </c>
      <c r="C1" s="192">
        <v>2017</v>
      </c>
      <c r="D1" s="436"/>
      <c r="E1" s="436"/>
      <c r="F1" s="436"/>
      <c r="G1" s="436"/>
      <c r="H1" s="436"/>
      <c r="I1" s="436"/>
    </row>
    <row r="2" spans="1:9">
      <c r="A2" s="437"/>
      <c r="B2" s="438"/>
    </row>
    <row r="3" spans="1:9" ht="15">
      <c r="A3" s="1" t="s">
        <v>667</v>
      </c>
    </row>
    <row r="4" spans="1:9" ht="15">
      <c r="A4" s="1" t="s">
        <v>150</v>
      </c>
    </row>
    <row r="5" spans="1:9" ht="15">
      <c r="A5" s="1"/>
    </row>
    <row r="6" spans="1:9">
      <c r="A6" s="192" t="s">
        <v>0</v>
      </c>
      <c r="B6" s="193" t="s">
        <v>1</v>
      </c>
      <c r="C6" s="193" t="s">
        <v>2</v>
      </c>
      <c r="D6" s="193" t="s">
        <v>3</v>
      </c>
      <c r="E6" s="193" t="s">
        <v>292</v>
      </c>
      <c r="F6" s="193" t="s">
        <v>4</v>
      </c>
      <c r="G6" s="193" t="s">
        <v>318</v>
      </c>
      <c r="H6" s="193" t="s">
        <v>5</v>
      </c>
      <c r="I6" s="193" t="s">
        <v>6</v>
      </c>
    </row>
    <row r="7" spans="1:9" s="66" customFormat="1" ht="12.75" thickBot="1">
      <c r="A7" s="64"/>
      <c r="B7" s="65" t="s">
        <v>342</v>
      </c>
      <c r="C7" s="65" t="s">
        <v>342</v>
      </c>
      <c r="D7" s="65" t="s">
        <v>341</v>
      </c>
      <c r="E7" s="65" t="s">
        <v>340</v>
      </c>
      <c r="F7" s="65" t="s">
        <v>339</v>
      </c>
      <c r="G7" s="65" t="s">
        <v>339</v>
      </c>
      <c r="H7" s="65" t="s">
        <v>339</v>
      </c>
      <c r="I7" s="65" t="s">
        <v>339</v>
      </c>
    </row>
    <row r="8" spans="1:9">
      <c r="A8" s="4">
        <v>2004</v>
      </c>
      <c r="B8" s="21">
        <v>0.05</v>
      </c>
      <c r="C8" s="21">
        <v>5.0999999999999997E-2</v>
      </c>
      <c r="D8" s="21">
        <v>3.4799999999999998E-2</v>
      </c>
      <c r="E8" s="316">
        <v>3.41</v>
      </c>
      <c r="F8" s="23">
        <v>12809</v>
      </c>
      <c r="G8" s="23">
        <v>7124</v>
      </c>
      <c r="H8" s="23">
        <v>9805</v>
      </c>
      <c r="I8" s="23">
        <f>F8-H8</f>
        <v>3004</v>
      </c>
    </row>
    <row r="9" spans="1:9">
      <c r="A9" s="4">
        <v>2005</v>
      </c>
      <c r="B9" s="21">
        <v>6.285208165967561E-2</v>
      </c>
      <c r="C9" s="21">
        <v>6.5391821324574551E-2</v>
      </c>
      <c r="D9" s="21">
        <v>1.49E-2</v>
      </c>
      <c r="E9" s="316">
        <v>3.3</v>
      </c>
      <c r="F9" s="23">
        <v>17368</v>
      </c>
      <c r="G9" s="23">
        <v>9790</v>
      </c>
      <c r="H9" s="23">
        <v>12082</v>
      </c>
      <c r="I9" s="101">
        <f t="shared" ref="I9:I10" si="0">F9-H9</f>
        <v>5286</v>
      </c>
    </row>
    <row r="10" spans="1:9">
      <c r="A10" s="4">
        <v>2006</v>
      </c>
      <c r="B10" s="6">
        <v>7.5287768916579692E-2</v>
      </c>
      <c r="C10" s="6">
        <v>9.2492579012308333E-3</v>
      </c>
      <c r="D10" s="6">
        <v>1.14E-2</v>
      </c>
      <c r="E10" s="316">
        <v>3.27</v>
      </c>
      <c r="F10" s="8">
        <v>23830</v>
      </c>
      <c r="G10" s="8">
        <v>14735</v>
      </c>
      <c r="H10" s="8">
        <v>14844</v>
      </c>
      <c r="I10" s="101">
        <f t="shared" si="0"/>
        <v>8986</v>
      </c>
    </row>
    <row r="11" spans="1:9">
      <c r="A11" s="4">
        <v>2007</v>
      </c>
      <c r="B11" s="6">
        <v>8.5184497525102362E-2</v>
      </c>
      <c r="C11" s="6">
        <v>3.7566658866790871E-2</v>
      </c>
      <c r="D11" s="6">
        <v>1.7787100404310932E-2</v>
      </c>
      <c r="E11" s="316">
        <v>3.128333699969621</v>
      </c>
      <c r="F11" s="8">
        <v>28094.019126088009</v>
      </c>
      <c r="G11" s="8">
        <v>18730.272446936651</v>
      </c>
      <c r="H11" s="8">
        <v>19590.521779000002</v>
      </c>
      <c r="I11" s="101">
        <v>8503.4973470880068</v>
      </c>
    </row>
    <row r="12" spans="1:9">
      <c r="A12" s="4">
        <v>2008</v>
      </c>
      <c r="B12" s="6">
        <v>9.1431481975249085E-2</v>
      </c>
      <c r="C12" s="6">
        <v>7.1487132744776999E-2</v>
      </c>
      <c r="D12" s="6">
        <v>5.7878827399999999E-2</v>
      </c>
      <c r="E12" s="316">
        <v>2.9247264298901503</v>
      </c>
      <c r="F12" s="8">
        <v>31018.479629195266</v>
      </c>
      <c r="G12" s="8">
        <v>19513.421048299402</v>
      </c>
      <c r="H12" s="8">
        <v>28449.181869000004</v>
      </c>
      <c r="I12" s="101">
        <v>2569.2977601952657</v>
      </c>
    </row>
    <row r="13" spans="1:9">
      <c r="A13" s="4">
        <v>2009</v>
      </c>
      <c r="B13" s="6">
        <v>1.0492323817545781E-2</v>
      </c>
      <c r="C13" s="6">
        <v>-2.115092483666544E-2</v>
      </c>
      <c r="D13" s="6">
        <v>2.9353462399999999E-2</v>
      </c>
      <c r="E13" s="316">
        <v>3.0115883398838004</v>
      </c>
      <c r="F13" s="8">
        <v>27070.51963887288</v>
      </c>
      <c r="G13" s="8">
        <v>17569.690328277931</v>
      </c>
      <c r="H13" s="8">
        <v>21010.687576</v>
      </c>
      <c r="I13" s="101">
        <v>6059.8320628728743</v>
      </c>
    </row>
    <row r="14" spans="1:9">
      <c r="A14" s="4">
        <v>2010</v>
      </c>
      <c r="B14" s="6">
        <v>8.4507468752585455E-2</v>
      </c>
      <c r="C14" s="6">
        <v>-2.7200264214781101E-2</v>
      </c>
      <c r="D14" s="6">
        <v>1.5295290833333723E-2</v>
      </c>
      <c r="E14" s="316">
        <v>2.8250957505877676</v>
      </c>
      <c r="F14" s="8">
        <v>35803.08081459505</v>
      </c>
      <c r="G14" s="8">
        <v>23496.859365768923</v>
      </c>
      <c r="H14" s="8">
        <v>28815.319466000004</v>
      </c>
      <c r="I14" s="101">
        <v>6987.7613485950487</v>
      </c>
    </row>
    <row r="15" spans="1:9">
      <c r="A15" s="4">
        <v>2011</v>
      </c>
      <c r="B15" s="6">
        <v>6.4522160023376351E-2</v>
      </c>
      <c r="C15" s="6">
        <v>-2.1193681963797388E-2</v>
      </c>
      <c r="D15" s="6">
        <v>3.3696654863748704E-2</v>
      </c>
      <c r="E15" s="316">
        <v>2.7540112112709312</v>
      </c>
      <c r="F15" s="8">
        <v>46375.961566173544</v>
      </c>
      <c r="G15" s="8">
        <v>29623.141834212729</v>
      </c>
      <c r="H15" s="8">
        <v>37151.5216</v>
      </c>
      <c r="I15" s="101">
        <v>9224.4399661735497</v>
      </c>
    </row>
    <row r="16" spans="1:9">
      <c r="A16" s="4">
        <v>2012</v>
      </c>
      <c r="B16" s="6">
        <v>5.9503463404493286E-2</v>
      </c>
      <c r="C16" s="6">
        <v>2.5103842207752792E-2</v>
      </c>
      <c r="D16" s="6">
        <v>3.6554139094222504E-2</v>
      </c>
      <c r="E16" s="316">
        <v>2.6375267297979796</v>
      </c>
      <c r="F16" s="8">
        <v>47410.606678139025</v>
      </c>
      <c r="G16" s="8">
        <v>30035.325186776645</v>
      </c>
      <c r="H16" s="8">
        <v>41017.937140000002</v>
      </c>
      <c r="I16" s="101">
        <v>6392.6695381390182</v>
      </c>
    </row>
    <row r="17" spans="1:9">
      <c r="A17" s="4">
        <v>2013</v>
      </c>
      <c r="B17" s="6">
        <v>5.8540570722561969E-2</v>
      </c>
      <c r="C17" s="6">
        <v>4.2606338594699762E-2</v>
      </c>
      <c r="D17" s="6">
        <v>2.8058274546629177E-2</v>
      </c>
      <c r="E17" s="316">
        <v>2.7023295295055818</v>
      </c>
      <c r="F17" s="8">
        <v>42860.636578772843</v>
      </c>
      <c r="G17" s="101">
        <v>26375.954516193058</v>
      </c>
      <c r="H17" s="101">
        <v>42356.184714999996</v>
      </c>
      <c r="I17" s="101">
        <v>504.45186377285063</v>
      </c>
    </row>
    <row r="18" spans="1:9">
      <c r="A18" s="232">
        <v>2014</v>
      </c>
      <c r="B18" s="241">
        <v>2.3906678024908815E-2</v>
      </c>
      <c r="C18" s="241">
        <v>-2.2333599723621519E-2</v>
      </c>
      <c r="D18" s="241">
        <v>3.2459610352057099E-2</v>
      </c>
      <c r="E18" s="317">
        <v>2.8387441197691197</v>
      </c>
      <c r="F18" s="101">
        <v>39532.68289863666</v>
      </c>
      <c r="G18" s="101">
        <v>22938.843128408011</v>
      </c>
      <c r="H18" s="101">
        <v>41042.150549999991</v>
      </c>
      <c r="I18" s="101">
        <v>-1509.4676513633376</v>
      </c>
    </row>
    <row r="19" spans="1:9" s="242" customFormat="1">
      <c r="A19" s="232">
        <v>2015</v>
      </c>
      <c r="B19" s="241">
        <v>3.3242006341480279E-2</v>
      </c>
      <c r="C19" s="241">
        <v>0.15658743860788774</v>
      </c>
      <c r="D19" s="241">
        <v>3.5478487642527201E-2</v>
      </c>
      <c r="E19" s="317">
        <v>3.1853143181818182</v>
      </c>
      <c r="F19" s="101">
        <v>34235.663917661659</v>
      </c>
      <c r="G19" s="101">
        <v>21139.489453859722</v>
      </c>
      <c r="H19" s="101">
        <v>37385.181727000003</v>
      </c>
      <c r="I19" s="101">
        <v>-3149.5178093383411</v>
      </c>
    </row>
    <row r="20" spans="1:9" s="242" customFormat="1">
      <c r="A20" s="99">
        <v>2016</v>
      </c>
      <c r="B20" s="100">
        <v>3.8965679567061928E-2</v>
      </c>
      <c r="C20" s="100">
        <v>0.21202315488549117</v>
      </c>
      <c r="D20" s="100">
        <v>3.5930838949935977E-2</v>
      </c>
      <c r="E20" s="318">
        <v>3.375425825928458</v>
      </c>
      <c r="F20" s="98">
        <v>36837.510465790197</v>
      </c>
      <c r="G20" s="98">
        <v>23817.481716532107</v>
      </c>
      <c r="H20" s="98">
        <v>35107.313703</v>
      </c>
      <c r="I20" s="98">
        <v>1730.1967627902036</v>
      </c>
    </row>
    <row r="21" spans="1:9">
      <c r="A21" s="99">
        <v>2017</v>
      </c>
      <c r="B21" s="100"/>
      <c r="C21" s="221"/>
      <c r="D21" s="100"/>
      <c r="E21" s="222"/>
      <c r="F21" s="98"/>
      <c r="G21" s="98"/>
      <c r="H21" s="98"/>
      <c r="I21" s="98"/>
    </row>
    <row r="22" spans="1:9">
      <c r="A22" s="102" t="s">
        <v>214</v>
      </c>
      <c r="B22" s="325">
        <v>4.9299999999999927E-2</v>
      </c>
      <c r="C22" s="325">
        <v>0.13929999999999992</v>
      </c>
      <c r="D22" s="21">
        <v>3.0963641592395702E-2</v>
      </c>
      <c r="E22" s="327">
        <v>3.34</v>
      </c>
      <c r="F22" s="326">
        <v>3323.899724557547</v>
      </c>
      <c r="G22" s="321">
        <v>1811.2563794365517</v>
      </c>
      <c r="H22" s="321">
        <v>2966.5207509999996</v>
      </c>
      <c r="I22" s="321">
        <f>F22-H22</f>
        <v>357.3789735575474</v>
      </c>
    </row>
    <row r="23" spans="1:9">
      <c r="A23" s="102" t="s">
        <v>388</v>
      </c>
      <c r="B23" s="21">
        <v>7.200000000000273E-3</v>
      </c>
      <c r="C23" s="21">
        <v>1.4658298635525001E-2</v>
      </c>
      <c r="D23" s="300">
        <v>3.2497932455964926E-2</v>
      </c>
      <c r="E23" s="328">
        <v>3.26</v>
      </c>
      <c r="F23" s="23">
        <v>3578.5722940928513</v>
      </c>
      <c r="G23" s="8">
        <v>2201.6265528443455</v>
      </c>
      <c r="H23" s="8">
        <v>2842.2253000000001</v>
      </c>
      <c r="I23" s="101">
        <f>F23-H23</f>
        <v>736.34699409285122</v>
      </c>
    </row>
    <row r="24" spans="1:9">
      <c r="A24" s="102" t="s">
        <v>393</v>
      </c>
      <c r="B24" s="21">
        <v>7.1000000000003638E-3</v>
      </c>
      <c r="C24" s="21">
        <v>-2.700000000000017E-2</v>
      </c>
      <c r="D24" s="300">
        <v>3.9748544514700938E-2</v>
      </c>
      <c r="E24" s="328">
        <v>3.2639999999999998</v>
      </c>
      <c r="F24" s="23">
        <v>3295.0562672069996</v>
      </c>
      <c r="G24" s="8">
        <v>1985.3222958613155</v>
      </c>
      <c r="H24" s="8">
        <v>3184.3273140000001</v>
      </c>
      <c r="I24" s="101">
        <f>F24-H24</f>
        <v>110.72895320699945</v>
      </c>
    </row>
    <row r="25" spans="1:9">
      <c r="A25" s="102" t="s">
        <v>262</v>
      </c>
      <c r="B25" s="21">
        <v>1.7007110107023493E-3</v>
      </c>
      <c r="C25" s="21">
        <v>1.8699999998997185E-2</v>
      </c>
      <c r="D25" s="300">
        <v>3.6947157214179356E-2</v>
      </c>
      <c r="E25" s="328">
        <v>3.2480000000000002</v>
      </c>
      <c r="F25" s="23">
        <v>3100.770605058311</v>
      </c>
      <c r="G25" s="8">
        <v>1901.3157565175311</v>
      </c>
      <c r="H25" s="8">
        <v>2977.6737630000002</v>
      </c>
      <c r="I25" s="101">
        <f>F25-H25</f>
        <v>123.09684205831081</v>
      </c>
    </row>
    <row r="26" spans="1:9">
      <c r="A26" s="102" t="s">
        <v>263</v>
      </c>
      <c r="B26" s="21">
        <v>3.3860266775432399E-2</v>
      </c>
      <c r="C26" s="21">
        <v>1.68000000019977E-2</v>
      </c>
      <c r="D26" s="300">
        <v>3.0398025360419467E-2</v>
      </c>
      <c r="E26" s="328">
        <v>3.2730000000000001</v>
      </c>
      <c r="F26" s="23">
        <v>3444.2086537855894</v>
      </c>
      <c r="G26" s="8">
        <v>2119.5613596871913</v>
      </c>
      <c r="H26" s="8">
        <v>3198.561862</v>
      </c>
      <c r="I26" s="101">
        <f>F26-H26</f>
        <v>245.64679178558936</v>
      </c>
    </row>
    <row r="27" spans="1:9">
      <c r="A27" s="102" t="s">
        <v>264</v>
      </c>
      <c r="B27" s="530" t="s">
        <v>693</v>
      </c>
      <c r="C27" s="530"/>
      <c r="D27" s="300">
        <v>2.7324439177515099E-2</v>
      </c>
      <c r="E27" s="328">
        <v>3.2679999999999998</v>
      </c>
      <c r="F27" s="530" t="s">
        <v>692</v>
      </c>
      <c r="G27" s="530"/>
      <c r="H27" s="530"/>
      <c r="I27" s="530"/>
    </row>
    <row r="28" spans="1:9">
      <c r="A28" s="102"/>
      <c r="B28" s="6"/>
      <c r="C28" s="6"/>
      <c r="D28" s="6"/>
      <c r="E28" s="22"/>
      <c r="I28" s="8"/>
    </row>
    <row r="29" spans="1:9">
      <c r="A29" s="5" t="s">
        <v>343</v>
      </c>
      <c r="B29" s="5"/>
      <c r="C29" s="9"/>
      <c r="D29" s="9"/>
      <c r="E29" s="9"/>
      <c r="F29" s="9"/>
      <c r="G29" s="9"/>
      <c r="H29" s="9"/>
      <c r="I29" s="9"/>
    </row>
    <row r="30" spans="1:9" s="52" customFormat="1">
      <c r="A30" s="50" t="s">
        <v>328</v>
      </c>
      <c r="B30" s="50"/>
      <c r="C30" s="56"/>
      <c r="D30" s="56"/>
      <c r="E30" s="56"/>
      <c r="F30" s="331"/>
      <c r="G30" s="56"/>
      <c r="H30" s="56"/>
      <c r="I30" s="56"/>
    </row>
    <row r="31" spans="1:9">
      <c r="A31" s="50" t="s">
        <v>338</v>
      </c>
      <c r="D31" s="203"/>
      <c r="F31" s="273"/>
    </row>
  </sheetData>
  <mergeCells count="2">
    <mergeCell ref="B27:C27"/>
    <mergeCell ref="F27:I27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C96"/>
  <sheetViews>
    <sheetView zoomScaleNormal="100" workbookViewId="0">
      <pane xSplit="3" ySplit="5" topLeftCell="D6" activePane="bottomRight" state="frozen"/>
      <selection activeCell="B24" sqref="B24"/>
      <selection pane="topRight" activeCell="B24" sqref="B24"/>
      <selection pane="bottomLeft" activeCell="B24" sqref="B24"/>
      <selection pane="bottomRight" activeCell="R80" sqref="J80:R82"/>
    </sheetView>
  </sheetViews>
  <sheetFormatPr baseColWidth="10" defaultColWidth="11.5703125" defaultRowHeight="12"/>
  <cols>
    <col min="1" max="1" width="11" style="12" customWidth="1"/>
    <col min="2" max="2" width="7" style="12" customWidth="1"/>
    <col min="3" max="4" width="11.5703125" style="12" customWidth="1"/>
    <col min="5" max="13" width="7.5703125" style="12" customWidth="1"/>
    <col min="14" max="22" width="7" style="10" customWidth="1"/>
    <col min="23" max="23" width="9.28515625" style="10" customWidth="1"/>
    <col min="24" max="24" width="7" style="10" customWidth="1"/>
    <col min="25" max="25" width="8.140625" style="10" customWidth="1"/>
    <col min="26" max="27" width="8.28515625" style="10" customWidth="1"/>
    <col min="28" max="28" width="8.28515625" style="175" customWidth="1"/>
    <col min="29" max="16384" width="11.5703125" style="10"/>
  </cols>
  <sheetData>
    <row r="1" spans="1:28" ht="15">
      <c r="A1" s="1" t="s">
        <v>225</v>
      </c>
    </row>
    <row r="2" spans="1:28" ht="15">
      <c r="A2" s="15" t="s">
        <v>151</v>
      </c>
    </row>
    <row r="3" spans="1:28" s="70" customFormat="1" ht="1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AB3" s="176"/>
    </row>
    <row r="4" spans="1:28" ht="15" customHeight="1">
      <c r="F4" s="531" t="s">
        <v>213</v>
      </c>
      <c r="G4" s="531"/>
      <c r="H4" s="531"/>
      <c r="I4" s="531"/>
      <c r="J4" s="531"/>
      <c r="K4" s="531"/>
      <c r="L4" s="531"/>
      <c r="M4" s="319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531" t="s">
        <v>684</v>
      </c>
      <c r="AA4" s="531"/>
    </row>
    <row r="5" spans="1:28" ht="12.75" thickBot="1">
      <c r="A5" s="196" t="s">
        <v>223</v>
      </c>
      <c r="B5" s="197"/>
      <c r="C5" s="198" t="s">
        <v>224</v>
      </c>
      <c r="D5" s="198">
        <v>2007</v>
      </c>
      <c r="E5" s="198">
        <v>2008</v>
      </c>
      <c r="F5" s="198">
        <v>2009</v>
      </c>
      <c r="G5" s="198">
        <v>2010</v>
      </c>
      <c r="H5" s="198">
        <v>2011</v>
      </c>
      <c r="I5" s="198">
        <v>2012</v>
      </c>
      <c r="J5" s="198">
        <v>2013</v>
      </c>
      <c r="K5" s="198">
        <v>2014</v>
      </c>
      <c r="L5" s="198">
        <v>2015</v>
      </c>
      <c r="M5" s="198">
        <v>2016</v>
      </c>
      <c r="N5" s="198" t="s">
        <v>215</v>
      </c>
      <c r="O5" s="198" t="s">
        <v>218</v>
      </c>
      <c r="P5" s="198" t="s">
        <v>226</v>
      </c>
      <c r="Q5" s="198" t="s">
        <v>247</v>
      </c>
      <c r="R5" s="198" t="s">
        <v>248</v>
      </c>
      <c r="S5" s="198" t="s">
        <v>274</v>
      </c>
      <c r="T5" s="198" t="s">
        <v>275</v>
      </c>
      <c r="U5" s="198" t="s">
        <v>280</v>
      </c>
      <c r="V5" s="198" t="s">
        <v>281</v>
      </c>
      <c r="W5" s="198" t="s">
        <v>283</v>
      </c>
      <c r="X5" s="198" t="s">
        <v>287</v>
      </c>
      <c r="Y5" s="198" t="s">
        <v>288</v>
      </c>
      <c r="Z5" s="198">
        <v>2016</v>
      </c>
      <c r="AA5" s="198">
        <v>2017</v>
      </c>
      <c r="AB5" s="199" t="s">
        <v>219</v>
      </c>
    </row>
    <row r="6" spans="1:28" ht="12.7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1"/>
      <c r="Z6" s="11"/>
    </row>
    <row r="7" spans="1:28">
      <c r="A7" s="13"/>
      <c r="B7" s="13"/>
      <c r="C7" s="13"/>
      <c r="D7" s="93"/>
      <c r="E7" s="26"/>
      <c r="F7" s="26"/>
      <c r="G7" s="26"/>
      <c r="H7" s="26"/>
      <c r="I7" s="26"/>
      <c r="J7" s="26"/>
      <c r="K7" s="26"/>
      <c r="L7" s="26"/>
      <c r="M7" s="26"/>
      <c r="N7" s="194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95"/>
      <c r="Z7" s="32"/>
      <c r="AA7" s="104"/>
      <c r="AB7" s="235"/>
    </row>
    <row r="8" spans="1:28">
      <c r="A8" s="12" t="s">
        <v>9</v>
      </c>
      <c r="B8" s="12" t="s">
        <v>10</v>
      </c>
      <c r="C8" s="12" t="s">
        <v>11</v>
      </c>
      <c r="D8" s="94">
        <v>7219.0687201917526</v>
      </c>
      <c r="E8" s="25">
        <v>7276.9520400628562</v>
      </c>
      <c r="F8" s="25">
        <v>5935.4024202705696</v>
      </c>
      <c r="G8" s="25">
        <v>8879.1470329311687</v>
      </c>
      <c r="H8" s="25">
        <v>10721.031282565797</v>
      </c>
      <c r="I8" s="25">
        <v>10730.942210401816</v>
      </c>
      <c r="J8" s="25">
        <v>9820.7478280872583</v>
      </c>
      <c r="K8" s="25">
        <v>8874.9060769625194</v>
      </c>
      <c r="L8" s="25">
        <v>8174.9932293081592</v>
      </c>
      <c r="M8" s="25">
        <v>10168.367285688868</v>
      </c>
      <c r="N8" s="212">
        <v>877.27793135868546</v>
      </c>
      <c r="O8" s="214">
        <v>1151.1614137332008</v>
      </c>
      <c r="P8" s="214">
        <v>1017.3037668074618</v>
      </c>
      <c r="Q8" s="214">
        <v>932.39361268222558</v>
      </c>
      <c r="R8" s="214">
        <v>1031.8322658829084</v>
      </c>
      <c r="S8" s="214"/>
      <c r="T8" s="214"/>
      <c r="U8" s="214"/>
      <c r="V8" s="214"/>
      <c r="W8" s="214"/>
      <c r="X8" s="214"/>
      <c r="Y8" s="213"/>
      <c r="Z8" s="228">
        <v>3628.195358968831</v>
      </c>
      <c r="AA8" s="215">
        <v>5009.968990464482</v>
      </c>
      <c r="AB8" s="236">
        <f>AA8/Z8-1</f>
        <v>0.38084322777160629</v>
      </c>
    </row>
    <row r="9" spans="1:28">
      <c r="A9" s="49"/>
      <c r="B9" s="12" t="s">
        <v>12</v>
      </c>
      <c r="C9" s="12" t="s">
        <v>13</v>
      </c>
      <c r="D9" s="94">
        <v>1121.9424399999998</v>
      </c>
      <c r="E9" s="25">
        <v>1243.0921780000001</v>
      </c>
      <c r="F9" s="25">
        <v>1246.1711079999998</v>
      </c>
      <c r="G9" s="25">
        <v>1256.1313640000003</v>
      </c>
      <c r="H9" s="25">
        <v>1262.237985</v>
      </c>
      <c r="I9" s="25">
        <v>1405.5533140000002</v>
      </c>
      <c r="J9" s="25">
        <v>1403.9670750000002</v>
      </c>
      <c r="K9" s="25">
        <v>1402.417778</v>
      </c>
      <c r="L9" s="25">
        <v>1751.5973160000001</v>
      </c>
      <c r="M9" s="25">
        <v>2492.4748870000003</v>
      </c>
      <c r="N9" s="212">
        <v>187.35705999999999</v>
      </c>
      <c r="O9" s="214">
        <v>220.39220299999999</v>
      </c>
      <c r="P9" s="214">
        <v>192.59551999999999</v>
      </c>
      <c r="Q9" s="214">
        <v>198.84464400000002</v>
      </c>
      <c r="R9" s="214">
        <v>212.49664799999999</v>
      </c>
      <c r="S9" s="214"/>
      <c r="T9" s="214"/>
      <c r="U9" s="214"/>
      <c r="V9" s="214"/>
      <c r="W9" s="214"/>
      <c r="X9" s="214"/>
      <c r="Y9" s="213"/>
      <c r="Z9" s="228">
        <v>916.58464400000003</v>
      </c>
      <c r="AA9" s="215">
        <v>1011.6860750000001</v>
      </c>
      <c r="AB9" s="236">
        <f t="shared" ref="AB9:AB42" si="0">AA9/Z9-1</f>
        <v>0.10375629967459954</v>
      </c>
    </row>
    <row r="10" spans="1:28">
      <c r="B10" s="12" t="s">
        <v>14</v>
      </c>
      <c r="C10" s="12" t="s">
        <v>15</v>
      </c>
      <c r="D10" s="94">
        <v>290.22858040415656</v>
      </c>
      <c r="E10" s="25">
        <v>271.70898466302566</v>
      </c>
      <c r="F10" s="25">
        <v>214.18226763318845</v>
      </c>
      <c r="G10" s="25">
        <v>320.71897813332839</v>
      </c>
      <c r="H10" s="25">
        <v>385.85798431802806</v>
      </c>
      <c r="I10" s="25">
        <v>346.33781999519397</v>
      </c>
      <c r="J10" s="25">
        <v>319.28933260710011</v>
      </c>
      <c r="K10" s="25">
        <v>287.8192267489498</v>
      </c>
      <c r="L10" s="25">
        <v>215.32391997181563</v>
      </c>
      <c r="M10" s="25">
        <v>185.04875777093758</v>
      </c>
      <c r="N10" s="212">
        <v>212.38942158554551</v>
      </c>
      <c r="O10" s="214">
        <v>236.92218998681778</v>
      </c>
      <c r="P10" s="214">
        <v>239.59084125950801</v>
      </c>
      <c r="Q10" s="214">
        <v>212.69198910350971</v>
      </c>
      <c r="R10" s="214">
        <v>220.25347097442148</v>
      </c>
      <c r="S10" s="214"/>
      <c r="T10" s="214"/>
      <c r="U10" s="214"/>
      <c r="V10" s="214"/>
      <c r="W10" s="214"/>
      <c r="X10" s="214"/>
      <c r="Y10" s="213"/>
      <c r="Z10" s="228">
        <v>179.54934576644214</v>
      </c>
      <c r="AA10" s="215">
        <v>224.62340484535102</v>
      </c>
      <c r="AB10" s="236">
        <f t="shared" si="0"/>
        <v>0.251039951643941</v>
      </c>
    </row>
    <row r="11" spans="1:28">
      <c r="D11" s="94"/>
      <c r="E11" s="25"/>
      <c r="F11" s="25"/>
      <c r="G11" s="25"/>
      <c r="H11" s="25"/>
      <c r="I11" s="25"/>
      <c r="J11" s="25"/>
      <c r="K11" s="25"/>
      <c r="L11" s="25"/>
      <c r="M11" s="25"/>
      <c r="N11" s="212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3"/>
      <c r="Z11" s="216"/>
      <c r="AA11" s="215"/>
      <c r="AB11" s="236"/>
    </row>
    <row r="12" spans="1:28">
      <c r="A12" s="12" t="s">
        <v>16</v>
      </c>
      <c r="B12" s="12" t="s">
        <v>10</v>
      </c>
      <c r="C12" s="12" t="s">
        <v>11</v>
      </c>
      <c r="D12" s="94">
        <v>4187.4032129251573</v>
      </c>
      <c r="E12" s="25">
        <v>5586.0346055150185</v>
      </c>
      <c r="F12" s="25">
        <v>6790.9480920625147</v>
      </c>
      <c r="G12" s="25">
        <v>7744.6314899523886</v>
      </c>
      <c r="H12" s="25">
        <v>10235.353079840146</v>
      </c>
      <c r="I12" s="25">
        <v>10745.515758961699</v>
      </c>
      <c r="J12" s="25">
        <v>8536.2794900494937</v>
      </c>
      <c r="K12" s="25">
        <v>6729.0722178974011</v>
      </c>
      <c r="L12" s="25">
        <v>6536.8565620916115</v>
      </c>
      <c r="M12" s="25">
        <v>7266.6062404091153</v>
      </c>
      <c r="N12" s="212">
        <v>569.27633562586902</v>
      </c>
      <c r="O12" s="214">
        <v>604.84002651150354</v>
      </c>
      <c r="P12" s="214">
        <v>583.80176372029791</v>
      </c>
      <c r="Q12" s="214">
        <v>609.14311347669479</v>
      </c>
      <c r="R12" s="214">
        <v>613.82516986261783</v>
      </c>
      <c r="S12" s="214"/>
      <c r="T12" s="214"/>
      <c r="U12" s="214"/>
      <c r="V12" s="214"/>
      <c r="W12" s="214"/>
      <c r="X12" s="214"/>
      <c r="Y12" s="213"/>
      <c r="Z12" s="228">
        <v>2810.4357330158896</v>
      </c>
      <c r="AA12" s="215">
        <v>2980.8864091969831</v>
      </c>
      <c r="AB12" s="236">
        <f t="shared" si="0"/>
        <v>6.064919904721755E-2</v>
      </c>
    </row>
    <row r="13" spans="1:28">
      <c r="A13" s="49"/>
      <c r="B13" s="12" t="s">
        <v>12</v>
      </c>
      <c r="C13" s="12" t="s">
        <v>17</v>
      </c>
      <c r="D13" s="94">
        <v>5967.3943619999991</v>
      </c>
      <c r="E13" s="25">
        <v>6417.683814</v>
      </c>
      <c r="F13" s="25">
        <v>6972.1969499999996</v>
      </c>
      <c r="G13" s="25">
        <v>6334.5532089999997</v>
      </c>
      <c r="H13" s="25">
        <v>6492.2497979999989</v>
      </c>
      <c r="I13" s="25">
        <v>6427.0524130000013</v>
      </c>
      <c r="J13" s="25">
        <v>6047.3659180000004</v>
      </c>
      <c r="K13" s="25">
        <v>5323.3804000000009</v>
      </c>
      <c r="L13" s="25">
        <v>5641.7128549999998</v>
      </c>
      <c r="M13" s="25">
        <v>5810.3506559999996</v>
      </c>
      <c r="N13" s="212">
        <v>477.93622299999998</v>
      </c>
      <c r="O13" s="214">
        <v>490.01086199999997</v>
      </c>
      <c r="P13" s="214">
        <v>474.21389499999998</v>
      </c>
      <c r="Q13" s="214">
        <v>480.99972400000001</v>
      </c>
      <c r="R13" s="214">
        <v>492.66532899999999</v>
      </c>
      <c r="S13" s="214"/>
      <c r="T13" s="214"/>
      <c r="U13" s="214"/>
      <c r="V13" s="214"/>
      <c r="W13" s="214"/>
      <c r="X13" s="214"/>
      <c r="Y13" s="213"/>
      <c r="Z13" s="228">
        <v>2323.8757270000001</v>
      </c>
      <c r="AA13" s="215">
        <v>2415.8260330000003</v>
      </c>
      <c r="AB13" s="236">
        <f t="shared" si="0"/>
        <v>3.9567651975393359E-2</v>
      </c>
    </row>
    <row r="14" spans="1:28">
      <c r="B14" s="12" t="s">
        <v>14</v>
      </c>
      <c r="C14" s="12" t="s">
        <v>18</v>
      </c>
      <c r="D14" s="94">
        <v>697.40740391666668</v>
      </c>
      <c r="E14" s="25">
        <v>872.72369391666655</v>
      </c>
      <c r="F14" s="25">
        <v>973.62445291666654</v>
      </c>
      <c r="G14" s="25">
        <v>1225.2929394166665</v>
      </c>
      <c r="H14" s="25">
        <v>1569.5253051666666</v>
      </c>
      <c r="I14" s="25">
        <v>1669.8708749999998</v>
      </c>
      <c r="J14" s="25">
        <v>1410.99973475</v>
      </c>
      <c r="K14" s="25">
        <v>1266.0884009166668</v>
      </c>
      <c r="L14" s="25">
        <v>1160.0657712499999</v>
      </c>
      <c r="M14" s="25">
        <v>1250.6312735024569</v>
      </c>
      <c r="N14" s="212">
        <v>1191.113601</v>
      </c>
      <c r="O14" s="214">
        <v>1234.3400389999999</v>
      </c>
      <c r="P14" s="214">
        <v>1231.0937530000001</v>
      </c>
      <c r="Q14" s="214">
        <v>1266.4105259999999</v>
      </c>
      <c r="R14" s="214">
        <v>1245.927273</v>
      </c>
      <c r="S14" s="214"/>
      <c r="T14" s="214"/>
      <c r="U14" s="214"/>
      <c r="V14" s="214"/>
      <c r="W14" s="214"/>
      <c r="X14" s="214"/>
      <c r="Y14" s="213"/>
      <c r="Z14" s="228">
        <v>1209.3743655750529</v>
      </c>
      <c r="AA14" s="215">
        <v>1233.8994482542621</v>
      </c>
      <c r="AB14" s="236">
        <f t="shared" si="0"/>
        <v>2.027914877089998E-2</v>
      </c>
    </row>
    <row r="15" spans="1:28">
      <c r="D15" s="94"/>
      <c r="E15" s="25"/>
      <c r="F15" s="25"/>
      <c r="G15" s="25"/>
      <c r="H15" s="25"/>
      <c r="I15" s="25"/>
      <c r="J15" s="25"/>
      <c r="K15" s="25"/>
      <c r="L15" s="25"/>
      <c r="M15" s="25"/>
      <c r="N15" s="212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3"/>
      <c r="Z15" s="216"/>
      <c r="AA15" s="215"/>
      <c r="AB15" s="236"/>
    </row>
    <row r="16" spans="1:28">
      <c r="A16" s="12" t="s">
        <v>19</v>
      </c>
      <c r="B16" s="12" t="s">
        <v>10</v>
      </c>
      <c r="C16" s="12" t="s">
        <v>11</v>
      </c>
      <c r="D16" s="94">
        <v>2539.4072801646053</v>
      </c>
      <c r="E16" s="25">
        <v>1468.2951198311805</v>
      </c>
      <c r="F16" s="25">
        <v>1233.2203045912822</v>
      </c>
      <c r="G16" s="25">
        <v>1696.0733253334295</v>
      </c>
      <c r="H16" s="25">
        <v>1522.5406592484687</v>
      </c>
      <c r="I16" s="25">
        <v>1352.3374325660052</v>
      </c>
      <c r="J16" s="25">
        <v>1413.8433873410634</v>
      </c>
      <c r="K16" s="25">
        <v>1503.5472338862523</v>
      </c>
      <c r="L16" s="25">
        <v>1506.7224184186537</v>
      </c>
      <c r="M16" s="25">
        <v>1465.5124362924942</v>
      </c>
      <c r="N16" s="212">
        <v>140.86083047059321</v>
      </c>
      <c r="O16" s="214">
        <v>192.93146834337486</v>
      </c>
      <c r="P16" s="214">
        <v>175.07233319807827</v>
      </c>
      <c r="Q16" s="214">
        <v>122.6139612722109</v>
      </c>
      <c r="R16" s="214">
        <v>221.36425927864397</v>
      </c>
      <c r="S16" s="214"/>
      <c r="T16" s="214"/>
      <c r="U16" s="214"/>
      <c r="V16" s="214"/>
      <c r="W16" s="214"/>
      <c r="X16" s="214"/>
      <c r="Y16" s="213"/>
      <c r="Z16" s="228">
        <v>500.55141831423833</v>
      </c>
      <c r="AA16" s="215">
        <v>852.84285256290116</v>
      </c>
      <c r="AB16" s="236">
        <f t="shared" si="0"/>
        <v>0.70380668470606511</v>
      </c>
    </row>
    <row r="17" spans="1:28">
      <c r="A17" s="49"/>
      <c r="B17" s="12" t="s">
        <v>12</v>
      </c>
      <c r="C17" s="12" t="s">
        <v>20</v>
      </c>
      <c r="D17" s="94">
        <v>1272.656301</v>
      </c>
      <c r="E17" s="25">
        <v>1457.1284639999999</v>
      </c>
      <c r="F17" s="25">
        <v>1372.5174649999999</v>
      </c>
      <c r="G17" s="25">
        <v>1314.0726309999998</v>
      </c>
      <c r="H17" s="25">
        <v>1007.2882920000002</v>
      </c>
      <c r="I17" s="25">
        <v>1016.2970770000001</v>
      </c>
      <c r="J17" s="25">
        <v>1079.006396</v>
      </c>
      <c r="K17" s="25">
        <v>1149.2442489999999</v>
      </c>
      <c r="L17" s="25">
        <v>1217.306257</v>
      </c>
      <c r="M17" s="25">
        <v>1113.5895599999999</v>
      </c>
      <c r="N17" s="212">
        <v>91.795159999999996</v>
      </c>
      <c r="O17" s="214">
        <v>110.88611800000001</v>
      </c>
      <c r="P17" s="214">
        <v>97.585436000000001</v>
      </c>
      <c r="Q17" s="214">
        <v>71.078895000000003</v>
      </c>
      <c r="R17" s="214">
        <v>121.91149899999999</v>
      </c>
      <c r="S17" s="214"/>
      <c r="T17" s="214"/>
      <c r="U17" s="214"/>
      <c r="V17" s="214"/>
      <c r="W17" s="214"/>
      <c r="X17" s="214"/>
      <c r="Y17" s="213"/>
      <c r="Z17" s="228">
        <v>444.33121599999998</v>
      </c>
      <c r="AA17" s="215">
        <v>493.25710800000002</v>
      </c>
      <c r="AB17" s="236">
        <f t="shared" si="0"/>
        <v>0.11011130939762737</v>
      </c>
    </row>
    <row r="18" spans="1:28">
      <c r="B18" s="12" t="s">
        <v>14</v>
      </c>
      <c r="C18" s="12" t="s">
        <v>21</v>
      </c>
      <c r="D18" s="94">
        <v>91.125768792814583</v>
      </c>
      <c r="E18" s="25">
        <v>47.179298830636277</v>
      </c>
      <c r="F18" s="25">
        <v>38.911218420424966</v>
      </c>
      <c r="G18" s="25">
        <v>58.560190465615136</v>
      </c>
      <c r="H18" s="25">
        <v>68.605162310181399</v>
      </c>
      <c r="I18" s="25">
        <v>60.456806100984409</v>
      </c>
      <c r="J18" s="25">
        <v>60.195550043938646</v>
      </c>
      <c r="K18" s="25">
        <v>59.377213168564538</v>
      </c>
      <c r="L18" s="25">
        <v>56.735348339658515</v>
      </c>
      <c r="M18" s="25">
        <v>59.693919835454139</v>
      </c>
      <c r="N18" s="212">
        <v>69.604321113797937</v>
      </c>
      <c r="O18" s="214">
        <v>78.920827558821529</v>
      </c>
      <c r="P18" s="214">
        <v>81.376358800862448</v>
      </c>
      <c r="Q18" s="214">
        <v>78.24651366421827</v>
      </c>
      <c r="R18" s="214">
        <v>82.362320062601</v>
      </c>
      <c r="S18" s="214"/>
      <c r="T18" s="214"/>
      <c r="U18" s="214"/>
      <c r="V18" s="214"/>
      <c r="W18" s="214"/>
      <c r="X18" s="214"/>
      <c r="Y18" s="213"/>
      <c r="Z18" s="228">
        <v>51.098436473573528</v>
      </c>
      <c r="AA18" s="215">
        <v>78.426241499102105</v>
      </c>
      <c r="AB18" s="236">
        <f t="shared" si="0"/>
        <v>0.53480706869889527</v>
      </c>
    </row>
    <row r="19" spans="1:28">
      <c r="D19" s="94"/>
      <c r="E19" s="25"/>
      <c r="F19" s="25"/>
      <c r="G19" s="25"/>
      <c r="H19" s="25"/>
      <c r="I19" s="25"/>
      <c r="J19" s="25"/>
      <c r="K19" s="25"/>
      <c r="L19" s="25"/>
      <c r="M19" s="27"/>
      <c r="N19" s="212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3"/>
      <c r="Z19" s="216"/>
      <c r="AA19" s="215"/>
      <c r="AB19" s="236"/>
    </row>
    <row r="20" spans="1:28">
      <c r="A20" s="12" t="s">
        <v>22</v>
      </c>
      <c r="B20" s="12" t="s">
        <v>10</v>
      </c>
      <c r="C20" s="12" t="s">
        <v>11</v>
      </c>
      <c r="D20" s="94">
        <v>538.233568262017</v>
      </c>
      <c r="E20" s="25">
        <v>595.44527574297194</v>
      </c>
      <c r="F20" s="25">
        <v>214.08494407795499</v>
      </c>
      <c r="G20" s="25">
        <v>118.20838016762899</v>
      </c>
      <c r="H20" s="25">
        <v>219.44862884541499</v>
      </c>
      <c r="I20" s="25">
        <v>209.569981439488</v>
      </c>
      <c r="J20" s="25">
        <v>479.2518043975009</v>
      </c>
      <c r="K20" s="25">
        <v>331.07695278478701</v>
      </c>
      <c r="L20" s="25">
        <v>137.79635297098301</v>
      </c>
      <c r="M20" s="27">
        <v>119.93616545629101</v>
      </c>
      <c r="N20" s="208">
        <v>7.5365141339719992</v>
      </c>
      <c r="O20" s="210">
        <v>9.0493834877759998</v>
      </c>
      <c r="P20" s="210">
        <v>10.008598209219</v>
      </c>
      <c r="Q20" s="210">
        <v>9.1513478096400007</v>
      </c>
      <c r="R20" s="210">
        <v>9.6489415464779995</v>
      </c>
      <c r="S20" s="210"/>
      <c r="T20" s="210"/>
      <c r="U20" s="210"/>
      <c r="V20" s="210"/>
      <c r="W20" s="210"/>
      <c r="X20" s="210"/>
      <c r="Y20" s="209"/>
      <c r="Z20" s="228">
        <v>44.731898335663999</v>
      </c>
      <c r="AA20" s="215">
        <v>45.394785187084999</v>
      </c>
      <c r="AB20" s="236">
        <f t="shared" si="0"/>
        <v>1.4819108423406391E-2</v>
      </c>
    </row>
    <row r="21" spans="1:28">
      <c r="A21" s="49"/>
      <c r="B21" s="12" t="s">
        <v>12</v>
      </c>
      <c r="C21" s="12" t="s">
        <v>23</v>
      </c>
      <c r="D21" s="94">
        <v>40.359925000000004</v>
      </c>
      <c r="E21" s="25">
        <v>39.690534</v>
      </c>
      <c r="F21" s="25">
        <v>16.249386999999999</v>
      </c>
      <c r="G21" s="25">
        <v>6.1603579999999996</v>
      </c>
      <c r="H21" s="25">
        <v>6.5176329999999991</v>
      </c>
      <c r="I21" s="25">
        <v>6.9355449999999994</v>
      </c>
      <c r="J21" s="25">
        <v>21.204193999999998</v>
      </c>
      <c r="K21" s="25">
        <v>17.144968000000002</v>
      </c>
      <c r="L21" s="25">
        <v>8.9059539999999995</v>
      </c>
      <c r="M21" s="27">
        <v>7.1238969999999986</v>
      </c>
      <c r="N21" s="210">
        <v>0.44813199999999997</v>
      </c>
      <c r="O21" s="210">
        <v>0.52719899999999997</v>
      </c>
      <c r="P21" s="210">
        <v>0.56929700000000005</v>
      </c>
      <c r="Q21" s="210">
        <v>0.51117999999999997</v>
      </c>
      <c r="R21" s="210">
        <v>0.56509799999999999</v>
      </c>
      <c r="S21" s="210"/>
      <c r="T21" s="210"/>
      <c r="U21" s="210"/>
      <c r="V21" s="210"/>
      <c r="W21" s="210"/>
      <c r="X21" s="210"/>
      <c r="Y21" s="209"/>
      <c r="Z21" s="227">
        <v>2.9512549999999997</v>
      </c>
      <c r="AA21" s="211">
        <v>2.6209059999999997</v>
      </c>
      <c r="AB21" s="236">
        <f t="shared" si="0"/>
        <v>-0.11193509202017449</v>
      </c>
    </row>
    <row r="22" spans="1:28">
      <c r="B22" s="12" t="s">
        <v>14</v>
      </c>
      <c r="C22" s="12" t="s">
        <v>24</v>
      </c>
      <c r="D22" s="94">
        <v>13.351383499999999</v>
      </c>
      <c r="E22" s="25">
        <v>14.948861916666667</v>
      </c>
      <c r="F22" s="25">
        <v>14.163348416666665</v>
      </c>
      <c r="G22" s="25">
        <v>19.073053666666667</v>
      </c>
      <c r="H22" s="25">
        <v>33.680962833333332</v>
      </c>
      <c r="I22" s="25">
        <v>30.22969075</v>
      </c>
      <c r="J22" s="25">
        <v>23.909081333333337</v>
      </c>
      <c r="K22" s="25">
        <v>18.864849666666668</v>
      </c>
      <c r="L22" s="25">
        <v>15.475446250000003</v>
      </c>
      <c r="M22" s="27">
        <v>16.835752321558136</v>
      </c>
      <c r="N22" s="210">
        <v>16.817620999999999</v>
      </c>
      <c r="O22" s="210">
        <v>17.165023999999999</v>
      </c>
      <c r="P22" s="210">
        <v>17.580627</v>
      </c>
      <c r="Q22" s="210">
        <v>17.902398000000002</v>
      </c>
      <c r="R22" s="210">
        <v>17.074811</v>
      </c>
      <c r="S22" s="210"/>
      <c r="T22" s="210"/>
      <c r="U22" s="210"/>
      <c r="V22" s="210"/>
      <c r="W22" s="210"/>
      <c r="X22" s="210"/>
      <c r="Y22" s="209"/>
      <c r="Z22" s="227">
        <v>15.156907260017858</v>
      </c>
      <c r="AA22" s="211">
        <v>17.320264514288191</v>
      </c>
      <c r="AB22" s="236">
        <f t="shared" si="0"/>
        <v>0.14273078387020388</v>
      </c>
    </row>
    <row r="23" spans="1:28">
      <c r="D23" s="94"/>
      <c r="E23" s="25"/>
      <c r="F23" s="25"/>
      <c r="G23" s="25"/>
      <c r="H23" s="25"/>
      <c r="I23" s="25"/>
      <c r="J23" s="25"/>
      <c r="K23" s="25"/>
      <c r="L23" s="25"/>
      <c r="M23" s="27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3"/>
      <c r="Z23" s="216"/>
      <c r="AA23" s="215"/>
      <c r="AB23" s="236"/>
    </row>
    <row r="24" spans="1:28">
      <c r="A24" s="12" t="s">
        <v>25</v>
      </c>
      <c r="B24" s="12" t="s">
        <v>10</v>
      </c>
      <c r="C24" s="12" t="s">
        <v>11</v>
      </c>
      <c r="D24" s="94">
        <v>1032.9556582579808</v>
      </c>
      <c r="E24" s="25">
        <v>1135.6647188208904</v>
      </c>
      <c r="F24" s="25">
        <v>1115.8065786717914</v>
      </c>
      <c r="G24" s="25">
        <v>1578.8088600715344</v>
      </c>
      <c r="H24" s="25">
        <v>2426.735952128829</v>
      </c>
      <c r="I24" s="25">
        <v>2575.3341204307012</v>
      </c>
      <c r="J24" s="25">
        <v>1776.0595258877415</v>
      </c>
      <c r="K24" s="25">
        <v>1522.5135211197114</v>
      </c>
      <c r="L24" s="25">
        <v>1541.6724338588276</v>
      </c>
      <c r="M24" s="27">
        <v>1655.9292457940699</v>
      </c>
      <c r="N24" s="214">
        <v>99.361766696043375</v>
      </c>
      <c r="O24" s="214">
        <v>156.49080376704438</v>
      </c>
      <c r="P24" s="214">
        <v>79.020241572995104</v>
      </c>
      <c r="Q24" s="214">
        <v>114.8574851599885</v>
      </c>
      <c r="R24" s="214">
        <v>136.05620939873663</v>
      </c>
      <c r="S24" s="214"/>
      <c r="T24" s="214"/>
      <c r="U24" s="214"/>
      <c r="V24" s="214"/>
      <c r="W24" s="214"/>
      <c r="X24" s="214"/>
      <c r="Y24" s="213"/>
      <c r="Z24" s="228">
        <v>573.41907183191768</v>
      </c>
      <c r="AA24" s="215">
        <v>585.78650659480809</v>
      </c>
      <c r="AB24" s="236">
        <f t="shared" si="0"/>
        <v>2.1567881799570809E-2</v>
      </c>
    </row>
    <row r="25" spans="1:28">
      <c r="A25" s="49"/>
      <c r="B25" s="12" t="s">
        <v>12</v>
      </c>
      <c r="C25" s="12" t="s">
        <v>20</v>
      </c>
      <c r="D25" s="94">
        <v>416.63830099999996</v>
      </c>
      <c r="E25" s="25">
        <v>524.99695399999996</v>
      </c>
      <c r="F25" s="25">
        <v>681.50997000000007</v>
      </c>
      <c r="G25" s="25">
        <v>769.96655399999997</v>
      </c>
      <c r="H25" s="25">
        <v>987.66261499999996</v>
      </c>
      <c r="I25" s="25">
        <v>1169.6602899999998</v>
      </c>
      <c r="J25" s="25">
        <v>855.15530999999999</v>
      </c>
      <c r="K25" s="25">
        <v>771.45482600000003</v>
      </c>
      <c r="L25" s="25">
        <v>934.00496799999996</v>
      </c>
      <c r="M25" s="27">
        <v>941.4404310000001</v>
      </c>
      <c r="N25" s="210">
        <v>51.935699000000007</v>
      </c>
      <c r="O25" s="210">
        <v>78.210219999999993</v>
      </c>
      <c r="P25" s="210">
        <v>40.204238000000004</v>
      </c>
      <c r="Q25" s="210">
        <v>58.485566999999996</v>
      </c>
      <c r="R25" s="210">
        <v>73.420884000000001</v>
      </c>
      <c r="S25" s="210"/>
      <c r="T25" s="210"/>
      <c r="U25" s="210"/>
      <c r="V25" s="210"/>
      <c r="W25" s="210"/>
      <c r="X25" s="210"/>
      <c r="Y25" s="209"/>
      <c r="Z25" s="228">
        <v>348.66690299999999</v>
      </c>
      <c r="AA25" s="215">
        <v>302.25660800000003</v>
      </c>
      <c r="AB25" s="236">
        <f t="shared" si="0"/>
        <v>-0.13310783042691021</v>
      </c>
    </row>
    <row r="26" spans="1:28">
      <c r="B26" s="12" t="s">
        <v>14</v>
      </c>
      <c r="C26" s="12" t="s">
        <v>21</v>
      </c>
      <c r="D26" s="94">
        <v>114.71432095894141</v>
      </c>
      <c r="E26" s="25">
        <v>100.20320343604413</v>
      </c>
      <c r="F26" s="25">
        <v>72.089295361518609</v>
      </c>
      <c r="G26" s="25">
        <v>92.382053407846414</v>
      </c>
      <c r="H26" s="25">
        <v>112.60864159269941</v>
      </c>
      <c r="I26" s="25">
        <v>100.21019140710636</v>
      </c>
      <c r="J26" s="25">
        <v>95.71337177118636</v>
      </c>
      <c r="K26" s="25">
        <v>89.760157366297094</v>
      </c>
      <c r="L26" s="25">
        <v>75.174206146126849</v>
      </c>
      <c r="M26" s="27">
        <v>79.783791562277244</v>
      </c>
      <c r="N26" s="210">
        <v>86.779883800245727</v>
      </c>
      <c r="O26" s="210">
        <v>90.759282564220641</v>
      </c>
      <c r="P26" s="210">
        <v>89.152239754096016</v>
      </c>
      <c r="Q26" s="210">
        <v>89.079206338136416</v>
      </c>
      <c r="R26" s="210">
        <v>84.055183092577877</v>
      </c>
      <c r="S26" s="210"/>
      <c r="T26" s="210"/>
      <c r="U26" s="210"/>
      <c r="V26" s="210"/>
      <c r="W26" s="210"/>
      <c r="X26" s="210"/>
      <c r="Y26" s="209"/>
      <c r="Z26" s="227">
        <v>74.597994119172185</v>
      </c>
      <c r="AA26" s="211">
        <v>87.908182255641407</v>
      </c>
      <c r="AB26" s="236">
        <f t="shared" si="0"/>
        <v>0.17842555009194827</v>
      </c>
    </row>
    <row r="27" spans="1:28">
      <c r="D27" s="94"/>
      <c r="E27" s="25"/>
      <c r="F27" s="25"/>
      <c r="G27" s="25"/>
      <c r="H27" s="25"/>
      <c r="I27" s="25"/>
      <c r="J27" s="25"/>
      <c r="K27" s="25"/>
      <c r="L27" s="25"/>
      <c r="M27" s="27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3"/>
      <c r="Z27" s="216"/>
      <c r="AA27" s="215"/>
      <c r="AB27" s="236"/>
    </row>
    <row r="28" spans="1:28">
      <c r="A28" s="12" t="s">
        <v>27</v>
      </c>
      <c r="B28" s="12" t="s">
        <v>10</v>
      </c>
      <c r="C28" s="12" t="s">
        <v>11</v>
      </c>
      <c r="D28" s="94">
        <v>285.41642566243098</v>
      </c>
      <c r="E28" s="25">
        <v>385.08789704585701</v>
      </c>
      <c r="F28" s="25">
        <v>297.68320635250899</v>
      </c>
      <c r="G28" s="25">
        <v>523.27650585695505</v>
      </c>
      <c r="H28" s="25">
        <v>1030.072291616872</v>
      </c>
      <c r="I28" s="25">
        <v>844.8284799506572</v>
      </c>
      <c r="J28" s="25">
        <v>856.80847467289618</v>
      </c>
      <c r="K28" s="25">
        <v>646.70480025804579</v>
      </c>
      <c r="L28" s="25">
        <v>350.00259655641497</v>
      </c>
      <c r="M28" s="27">
        <v>344.26226528241506</v>
      </c>
      <c r="N28" s="210">
        <v>66.769689257564991</v>
      </c>
      <c r="O28" s="210">
        <v>32.514615547974003</v>
      </c>
      <c r="P28" s="210">
        <v>54.889995852147003</v>
      </c>
      <c r="Q28" s="210">
        <v>56.789979484089002</v>
      </c>
      <c r="R28" s="210">
        <v>43.271908382864005</v>
      </c>
      <c r="S28" s="210"/>
      <c r="T28" s="210"/>
      <c r="U28" s="210"/>
      <c r="V28" s="210"/>
      <c r="W28" s="210"/>
      <c r="X28" s="210"/>
      <c r="Y28" s="209"/>
      <c r="Z28" s="227">
        <v>153.19663378596599</v>
      </c>
      <c r="AA28" s="211">
        <v>254.236188524639</v>
      </c>
      <c r="AB28" s="236">
        <f t="shared" si="0"/>
        <v>0.65954161159857705</v>
      </c>
    </row>
    <row r="29" spans="1:28">
      <c r="A29" s="49"/>
      <c r="B29" s="12" t="s">
        <v>12</v>
      </c>
      <c r="C29" s="12" t="s">
        <v>20</v>
      </c>
      <c r="D29" s="94">
        <v>7.1777029999999993</v>
      </c>
      <c r="E29" s="25">
        <v>6.8411140000000001</v>
      </c>
      <c r="F29" s="25">
        <v>6.7791249999999996</v>
      </c>
      <c r="G29" s="25">
        <v>7.959607000000001</v>
      </c>
      <c r="H29" s="25">
        <v>9.2557340000000003</v>
      </c>
      <c r="I29" s="25">
        <v>9.7848829999999989</v>
      </c>
      <c r="J29" s="25">
        <v>10.373199999999999</v>
      </c>
      <c r="K29" s="25">
        <v>11.368120999999999</v>
      </c>
      <c r="L29" s="25">
        <v>11.646831000000001</v>
      </c>
      <c r="M29" s="27">
        <v>19.371681000000002</v>
      </c>
      <c r="N29" s="210">
        <v>1.3887149999999999</v>
      </c>
      <c r="O29" s="210">
        <v>0.74816900000000008</v>
      </c>
      <c r="P29" s="210">
        <v>1.2708390000000001</v>
      </c>
      <c r="Q29" s="210">
        <v>1.45044</v>
      </c>
      <c r="R29" s="210">
        <v>1.2204079999999999</v>
      </c>
      <c r="S29" s="210"/>
      <c r="T29" s="210"/>
      <c r="U29" s="210"/>
      <c r="V29" s="210"/>
      <c r="W29" s="210"/>
      <c r="X29" s="210"/>
      <c r="Y29" s="209"/>
      <c r="Z29" s="227">
        <v>5.4650090000000002</v>
      </c>
      <c r="AA29" s="211">
        <v>6.0785710000000002</v>
      </c>
      <c r="AB29" s="236">
        <f t="shared" si="0"/>
        <v>0.11227099534511287</v>
      </c>
    </row>
    <row r="30" spans="1:28">
      <c r="B30" s="12" t="s">
        <v>14</v>
      </c>
      <c r="C30" s="12" t="s">
        <v>28</v>
      </c>
      <c r="D30" s="94">
        <v>39.19748633826304</v>
      </c>
      <c r="E30" s="25">
        <v>55.829632338133472</v>
      </c>
      <c r="F30" s="25">
        <v>44.72935917880438</v>
      </c>
      <c r="G30" s="25">
        <v>65.32336672080416</v>
      </c>
      <c r="H30" s="25">
        <v>113.09592104471501</v>
      </c>
      <c r="I30" s="25">
        <v>88.178737441352482</v>
      </c>
      <c r="J30" s="25">
        <v>82.404491858548326</v>
      </c>
      <c r="K30" s="25">
        <v>56.288874678169215</v>
      </c>
      <c r="L30" s="25">
        <v>30.894777492697656</v>
      </c>
      <c r="M30" s="27">
        <v>806.09801911883301</v>
      </c>
      <c r="N30" s="210">
        <v>48.080195905974222</v>
      </c>
      <c r="O30" s="210">
        <v>43.458918436842474</v>
      </c>
      <c r="P30" s="210">
        <v>43.191935290109136</v>
      </c>
      <c r="Q30" s="210">
        <v>39.153621993387524</v>
      </c>
      <c r="R30" s="210">
        <v>35.45691963905842</v>
      </c>
      <c r="S30" s="210"/>
      <c r="T30" s="210"/>
      <c r="U30" s="210"/>
      <c r="V30" s="210"/>
      <c r="W30" s="210"/>
      <c r="X30" s="210"/>
      <c r="Y30" s="209"/>
      <c r="Z30" s="227">
        <v>28.032274747574245</v>
      </c>
      <c r="AA30" s="211">
        <v>41.824992835427764</v>
      </c>
      <c r="AB30" s="236">
        <f t="shared" si="0"/>
        <v>0.49202992664899825</v>
      </c>
    </row>
    <row r="31" spans="1:28">
      <c r="D31" s="94"/>
      <c r="E31" s="25"/>
      <c r="F31" s="25"/>
      <c r="G31" s="25"/>
      <c r="H31" s="25"/>
      <c r="I31" s="25"/>
      <c r="J31" s="25"/>
      <c r="K31" s="25"/>
      <c r="L31" s="25"/>
      <c r="M31" s="27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3"/>
      <c r="Z31" s="216"/>
      <c r="AA31" s="215"/>
      <c r="AB31" s="236"/>
    </row>
    <row r="32" spans="1:28">
      <c r="A32" s="12" t="s">
        <v>26</v>
      </c>
      <c r="B32" s="12" t="s">
        <v>10</v>
      </c>
      <c r="C32" s="12" t="s">
        <v>11</v>
      </c>
      <c r="D32" s="94">
        <v>595.09949347270776</v>
      </c>
      <c r="E32" s="25">
        <v>662.76975228062634</v>
      </c>
      <c r="F32" s="25">
        <v>591.21348325130839</v>
      </c>
      <c r="G32" s="25">
        <v>841.62143845581932</v>
      </c>
      <c r="H32" s="25">
        <v>775.59494796720764</v>
      </c>
      <c r="I32" s="25">
        <v>558.25922602627895</v>
      </c>
      <c r="J32" s="25">
        <v>527.71235375709966</v>
      </c>
      <c r="K32" s="25">
        <v>539.5582164992918</v>
      </c>
      <c r="L32" s="25">
        <v>341.685340655076</v>
      </c>
      <c r="M32" s="27">
        <v>343.75473560885104</v>
      </c>
      <c r="N32" s="210">
        <v>27.353139893823393</v>
      </c>
      <c r="O32" s="210">
        <v>27.810328453472</v>
      </c>
      <c r="P32" s="210">
        <v>35.308213501116761</v>
      </c>
      <c r="Q32" s="210">
        <v>34.129454632682446</v>
      </c>
      <c r="R32" s="210">
        <v>31.134841334942429</v>
      </c>
      <c r="S32" s="210"/>
      <c r="T32" s="210"/>
      <c r="U32" s="210"/>
      <c r="V32" s="210"/>
      <c r="W32" s="210"/>
      <c r="X32" s="210"/>
      <c r="Y32" s="209"/>
      <c r="Z32" s="227">
        <v>124.15365179021778</v>
      </c>
      <c r="AA32" s="211">
        <v>155.73597781603701</v>
      </c>
      <c r="AB32" s="236">
        <f>AA32/Z32-1</f>
        <v>0.25438096721620274</v>
      </c>
    </row>
    <row r="33" spans="1:28">
      <c r="A33" s="49"/>
      <c r="B33" s="12" t="s">
        <v>12</v>
      </c>
      <c r="C33" s="12" t="s">
        <v>20</v>
      </c>
      <c r="D33" s="94">
        <v>41.111622999999994</v>
      </c>
      <c r="E33" s="25">
        <v>38.263483999999998</v>
      </c>
      <c r="F33" s="25">
        <v>37.071149999999996</v>
      </c>
      <c r="G33" s="25">
        <v>39.02278900000001</v>
      </c>
      <c r="H33" s="25">
        <v>31.899958000000002</v>
      </c>
      <c r="I33" s="25">
        <v>25.545801000000001</v>
      </c>
      <c r="J33" s="25">
        <v>23.824697999999998</v>
      </c>
      <c r="K33" s="25">
        <v>24.640213999999997</v>
      </c>
      <c r="L33" s="25">
        <v>20.111056000000001</v>
      </c>
      <c r="M33" s="27">
        <v>11.359424000000001</v>
      </c>
      <c r="N33" s="210">
        <v>1.31603</v>
      </c>
      <c r="O33" s="210">
        <v>1.4013199999999999</v>
      </c>
      <c r="P33" s="210">
        <v>1.811407</v>
      </c>
      <c r="Q33" s="210">
        <v>1.7588790000000001</v>
      </c>
      <c r="R33" s="210">
        <v>1.561275</v>
      </c>
      <c r="S33" s="210"/>
      <c r="T33" s="210"/>
      <c r="U33" s="210"/>
      <c r="V33" s="210"/>
      <c r="W33" s="210"/>
      <c r="X33" s="210"/>
      <c r="Y33" s="209"/>
      <c r="Z33" s="227">
        <v>7.7703980000000001</v>
      </c>
      <c r="AA33" s="211">
        <v>7.8489110000000002</v>
      </c>
      <c r="AB33" s="236">
        <f>AA33/Z33-1</f>
        <v>1.0104115645041656E-2</v>
      </c>
    </row>
    <row r="34" spans="1:28">
      <c r="B34" s="12" t="s">
        <v>14</v>
      </c>
      <c r="C34" s="12" t="s">
        <v>21</v>
      </c>
      <c r="D34" s="94">
        <v>655.87879983333335</v>
      </c>
      <c r="E34" s="25">
        <v>815.13743308333324</v>
      </c>
      <c r="F34" s="25">
        <v>730.37841925000009</v>
      </c>
      <c r="G34" s="25">
        <v>986.36481341666683</v>
      </c>
      <c r="H34" s="25">
        <v>1102.8199075</v>
      </c>
      <c r="I34" s="25">
        <v>993.85511075000011</v>
      </c>
      <c r="J34" s="25">
        <v>1008.0133165833332</v>
      </c>
      <c r="K34" s="25">
        <v>990.55228941666667</v>
      </c>
      <c r="L34" s="25">
        <v>770.33709941666666</v>
      </c>
      <c r="M34" s="27">
        <v>30.261634358295897</v>
      </c>
      <c r="N34" s="214">
        <v>942.77300300000002</v>
      </c>
      <c r="O34" s="214">
        <v>900.19073400000002</v>
      </c>
      <c r="P34" s="214">
        <v>884.14896499999998</v>
      </c>
      <c r="Q34" s="214">
        <v>880.15492900000004</v>
      </c>
      <c r="R34" s="214">
        <v>904.55086200000005</v>
      </c>
      <c r="S34" s="214"/>
      <c r="T34" s="214"/>
      <c r="U34" s="214"/>
      <c r="V34" s="214"/>
      <c r="W34" s="214"/>
      <c r="X34" s="214"/>
      <c r="Y34" s="213"/>
      <c r="Z34" s="228">
        <v>724.73957137947923</v>
      </c>
      <c r="AA34" s="215">
        <v>900.00576222413088</v>
      </c>
      <c r="AB34" s="236">
        <f>AA34/Z34-1</f>
        <v>0.24183333954160613</v>
      </c>
    </row>
    <row r="35" spans="1:28">
      <c r="D35" s="94"/>
      <c r="E35" s="25"/>
      <c r="F35" s="25"/>
      <c r="G35" s="25"/>
      <c r="H35" s="25"/>
      <c r="I35" s="25"/>
      <c r="J35" s="25"/>
      <c r="K35" s="25"/>
      <c r="L35" s="25"/>
      <c r="M35" s="27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3"/>
      <c r="Z35" s="216"/>
      <c r="AA35" s="215"/>
      <c r="AB35" s="236"/>
    </row>
    <row r="36" spans="1:28">
      <c r="A36" s="12" t="s">
        <v>29</v>
      </c>
      <c r="B36" s="12" t="s">
        <v>10</v>
      </c>
      <c r="C36" s="12" t="s">
        <v>11</v>
      </c>
      <c r="D36" s="94">
        <v>991.16764057624141</v>
      </c>
      <c r="E36" s="25">
        <v>943.09487178572181</v>
      </c>
      <c r="F36" s="25">
        <v>275.96500791530212</v>
      </c>
      <c r="G36" s="25">
        <v>491.9356947636328</v>
      </c>
      <c r="H36" s="25">
        <v>563.68947023926762</v>
      </c>
      <c r="I36" s="25">
        <v>428.26749069318208</v>
      </c>
      <c r="J36" s="25">
        <v>355.52074602744028</v>
      </c>
      <c r="K36" s="25">
        <v>360.16193124196127</v>
      </c>
      <c r="L36" s="25">
        <v>219.63469285986599</v>
      </c>
      <c r="M36" s="27">
        <v>272.67154160154439</v>
      </c>
      <c r="N36" s="214">
        <v>19.184964352212127</v>
      </c>
      <c r="O36" s="214">
        <v>23.393300919776348</v>
      </c>
      <c r="P36" s="214">
        <v>27.712650396795379</v>
      </c>
      <c r="Q36" s="214">
        <v>21.769065244547917</v>
      </c>
      <c r="R36" s="214">
        <v>30.600297041550853</v>
      </c>
      <c r="S36" s="214"/>
      <c r="T36" s="214"/>
      <c r="U36" s="214"/>
      <c r="V36" s="214"/>
      <c r="W36" s="214"/>
      <c r="X36" s="214"/>
      <c r="Y36" s="213"/>
      <c r="Z36" s="228">
        <v>77.406609865026738</v>
      </c>
      <c r="AA36" s="215">
        <v>122.66027795488262</v>
      </c>
      <c r="AB36" s="236">
        <f t="shared" si="0"/>
        <v>0.58462278827046332</v>
      </c>
    </row>
    <row r="37" spans="1:28">
      <c r="A37" s="49"/>
      <c r="B37" s="12" t="s">
        <v>12</v>
      </c>
      <c r="C37" s="12" t="s">
        <v>20</v>
      </c>
      <c r="D37" s="94">
        <v>16.161707224000001</v>
      </c>
      <c r="E37" s="25">
        <v>18.255964222000003</v>
      </c>
      <c r="F37" s="25">
        <v>12.22908432</v>
      </c>
      <c r="G37" s="25">
        <v>16.693816124000001</v>
      </c>
      <c r="H37" s="25">
        <v>19.451061820000003</v>
      </c>
      <c r="I37" s="25">
        <v>17.877299378000004</v>
      </c>
      <c r="J37" s="25">
        <v>18.448508504000003</v>
      </c>
      <c r="K37" s="25">
        <v>16.477174284000004</v>
      </c>
      <c r="L37" s="25">
        <v>17.754669809999999</v>
      </c>
      <c r="M37" s="27">
        <v>24.406133279999999</v>
      </c>
      <c r="N37" s="210">
        <v>1.5830079720000001</v>
      </c>
      <c r="O37" s="210">
        <v>1.743105474</v>
      </c>
      <c r="P37" s="210">
        <v>1.9565257700000001</v>
      </c>
      <c r="Q37" s="210">
        <v>1.3996478880000001</v>
      </c>
      <c r="R37" s="210">
        <v>1.8504337840000002</v>
      </c>
      <c r="S37" s="210"/>
      <c r="T37" s="210"/>
      <c r="U37" s="210"/>
      <c r="V37" s="210"/>
      <c r="W37" s="210"/>
      <c r="X37" s="210"/>
      <c r="Y37" s="209"/>
      <c r="Z37" s="227">
        <v>8.5662393640000012</v>
      </c>
      <c r="AA37" s="211">
        <v>8.5327208880000001</v>
      </c>
      <c r="AB37" s="236">
        <f t="shared" si="0"/>
        <v>-3.9128577402195441E-3</v>
      </c>
    </row>
    <row r="38" spans="1:28">
      <c r="B38" s="12" t="s">
        <v>14</v>
      </c>
      <c r="C38" s="12" t="s">
        <v>21</v>
      </c>
      <c r="D38" s="94">
        <v>2751.2270675162345</v>
      </c>
      <c r="E38" s="25">
        <v>2341.4703741318804</v>
      </c>
      <c r="F38" s="25">
        <v>1021.1318431412325</v>
      </c>
      <c r="G38" s="25">
        <v>1325.3933700418327</v>
      </c>
      <c r="H38" s="25">
        <v>1325.905731583126</v>
      </c>
      <c r="I38" s="25">
        <v>1082.8407173865523</v>
      </c>
      <c r="J38" s="25">
        <v>886.23183702941606</v>
      </c>
      <c r="K38" s="25">
        <v>999.05198578916281</v>
      </c>
      <c r="L38" s="25">
        <v>562.95747952334375</v>
      </c>
      <c r="M38" s="27">
        <v>506.76495685595188</v>
      </c>
      <c r="N38" s="214">
        <v>549.72265476913287</v>
      </c>
      <c r="O38" s="214">
        <v>608.742440695504</v>
      </c>
      <c r="P38" s="214">
        <v>642.47795583412403</v>
      </c>
      <c r="Q38" s="214">
        <v>705.48328487594006</v>
      </c>
      <c r="R38" s="214">
        <v>750.09770021476425</v>
      </c>
      <c r="S38" s="214"/>
      <c r="T38" s="214"/>
      <c r="U38" s="214"/>
      <c r="V38" s="214"/>
      <c r="W38" s="214"/>
      <c r="X38" s="214"/>
      <c r="Y38" s="213"/>
      <c r="Z38" s="228">
        <v>409.877031569986</v>
      </c>
      <c r="AA38" s="215">
        <v>652.05187082423129</v>
      </c>
      <c r="AB38" s="236">
        <f t="shared" si="0"/>
        <v>0.59084754841378384</v>
      </c>
    </row>
    <row r="39" spans="1:28">
      <c r="D39" s="94"/>
      <c r="E39" s="25"/>
      <c r="F39" s="25"/>
      <c r="G39" s="25"/>
      <c r="H39" s="25"/>
      <c r="I39" s="25"/>
      <c r="J39" s="25"/>
      <c r="K39" s="25"/>
      <c r="L39" s="25"/>
      <c r="M39" s="27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3"/>
      <c r="Z39" s="216"/>
      <c r="AA39" s="215"/>
      <c r="AB39" s="236"/>
    </row>
    <row r="40" spans="1:28">
      <c r="A40" s="12" t="s">
        <v>32</v>
      </c>
      <c r="B40" s="12" t="s">
        <v>10</v>
      </c>
      <c r="C40" s="12" t="s">
        <v>11</v>
      </c>
      <c r="D40" s="94">
        <v>50.600247423758653</v>
      </c>
      <c r="E40" s="25">
        <v>47.623667214277958</v>
      </c>
      <c r="F40" s="25">
        <v>27.489491084697907</v>
      </c>
      <c r="G40" s="25">
        <v>29.128838236367177</v>
      </c>
      <c r="H40" s="25">
        <v>31.208521760732285</v>
      </c>
      <c r="I40" s="25">
        <v>21.6183863068179</v>
      </c>
      <c r="J40" s="25">
        <v>23.221805972559654</v>
      </c>
      <c r="K40" s="25">
        <v>37.872977758038765</v>
      </c>
      <c r="L40" s="25">
        <v>26.956227140133979</v>
      </c>
      <c r="M40" s="27">
        <v>14.999100398455615</v>
      </c>
      <c r="N40" s="210">
        <v>3.6352076477878725</v>
      </c>
      <c r="O40" s="210">
        <v>3.4352120802236534</v>
      </c>
      <c r="P40" s="210">
        <v>2.2047326032046222</v>
      </c>
      <c r="Q40" s="210">
        <v>0.46773675545208349</v>
      </c>
      <c r="R40" s="210">
        <v>1.8274669584491505</v>
      </c>
      <c r="S40" s="210"/>
      <c r="T40" s="210"/>
      <c r="U40" s="210"/>
      <c r="V40" s="210"/>
      <c r="W40" s="210"/>
      <c r="X40" s="210"/>
      <c r="Y40" s="209"/>
      <c r="Z40" s="227">
        <v>2.6262591349732585</v>
      </c>
      <c r="AA40" s="215">
        <v>11.570356045117382</v>
      </c>
      <c r="AB40" s="236">
        <f t="shared" si="0"/>
        <v>3.4056414277775353</v>
      </c>
    </row>
    <row r="41" spans="1:28">
      <c r="D41" s="311"/>
      <c r="E41" s="312"/>
      <c r="F41" s="312"/>
      <c r="G41" s="28"/>
      <c r="H41" s="28"/>
      <c r="I41" s="28"/>
      <c r="J41" s="28"/>
      <c r="K41" s="28"/>
      <c r="L41" s="28"/>
      <c r="M41" s="29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3"/>
      <c r="Z41" s="216"/>
      <c r="AA41" s="215"/>
      <c r="AB41" s="235"/>
    </row>
    <row r="42" spans="1:28" ht="12.75" thickBot="1">
      <c r="A42" s="16" t="s">
        <v>30</v>
      </c>
      <c r="B42" s="16"/>
      <c r="C42" s="16"/>
      <c r="D42" s="95">
        <f t="shared" ref="D42" si="1">SUM(D8,D12,D16,D20,D24,D32,D28,D36,D40)</f>
        <v>17439.352246936651</v>
      </c>
      <c r="E42" s="95">
        <f t="shared" ref="E42" si="2">SUM(E8,E12,E16,E20,E24,E32,E28,E36,E40)</f>
        <v>18100.9679482994</v>
      </c>
      <c r="F42" s="95">
        <f t="shared" ref="F42:L42" si="3">SUM(F8,F12,F16,F20,F24,F32,F28,F36,F40)</f>
        <v>16481.813528277929</v>
      </c>
      <c r="G42" s="96">
        <f t="shared" si="3"/>
        <v>21902.831565768924</v>
      </c>
      <c r="H42" s="96">
        <f t="shared" si="3"/>
        <v>27525.674834212732</v>
      </c>
      <c r="I42" s="96">
        <f t="shared" si="3"/>
        <v>27466.673086776646</v>
      </c>
      <c r="J42" s="96">
        <f t="shared" si="3"/>
        <v>23789.445416193052</v>
      </c>
      <c r="K42" s="96">
        <f t="shared" si="3"/>
        <v>20545.413928408008</v>
      </c>
      <c r="L42" s="96">
        <f t="shared" si="3"/>
        <v>18836.319853859728</v>
      </c>
      <c r="M42" s="97">
        <f t="shared" ref="M42" si="4">SUM(M8,M12,M16,M20,M24,M32,M28,M36,M40)</f>
        <v>21652.039016532101</v>
      </c>
      <c r="N42" s="217">
        <f>N40+N36+N28+N32+N24+N20+N16+N12+N8</f>
        <v>1811.2563794365515</v>
      </c>
      <c r="O42" s="217">
        <f>O40+O36+O28+O32+O24+O20+O16+O12+O8</f>
        <v>2201.6265528443455</v>
      </c>
      <c r="P42" s="217">
        <f t="shared" ref="P42:AA42" si="5">SUM(P8,P12,P16,P20,P24,P32,P28,P36,P40)</f>
        <v>1985.3222958613155</v>
      </c>
      <c r="Q42" s="217">
        <f t="shared" si="5"/>
        <v>1901.3157565175309</v>
      </c>
      <c r="R42" s="217">
        <f t="shared" si="5"/>
        <v>2119.5613596871908</v>
      </c>
      <c r="S42" s="217">
        <f t="shared" si="5"/>
        <v>0</v>
      </c>
      <c r="T42" s="217">
        <f t="shared" si="5"/>
        <v>0</v>
      </c>
      <c r="U42" s="217">
        <f t="shared" si="5"/>
        <v>0</v>
      </c>
      <c r="V42" s="217">
        <f t="shared" si="5"/>
        <v>0</v>
      </c>
      <c r="W42" s="217">
        <f t="shared" si="5"/>
        <v>0</v>
      </c>
      <c r="X42" s="217">
        <f t="shared" si="5"/>
        <v>0</v>
      </c>
      <c r="Y42" s="217">
        <f t="shared" si="5"/>
        <v>0</v>
      </c>
      <c r="Z42" s="217">
        <f t="shared" si="5"/>
        <v>7914.7166350427233</v>
      </c>
      <c r="AA42" s="217">
        <f t="shared" si="5"/>
        <v>10019.082344346934</v>
      </c>
      <c r="AB42" s="237">
        <f t="shared" si="0"/>
        <v>0.26588010744276658</v>
      </c>
    </row>
    <row r="45" spans="1:28">
      <c r="A45" s="5" t="s">
        <v>31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77"/>
    </row>
    <row r="46" spans="1:28" s="53" customFormat="1">
      <c r="A46" s="5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B46" s="178"/>
    </row>
    <row r="50" spans="1:29">
      <c r="A50" s="243" t="str">
        <f t="shared" ref="A50:Z50" si="6">A8</f>
        <v>Cobre</v>
      </c>
      <c r="B50" s="243" t="str">
        <f t="shared" si="6"/>
        <v>Valor</v>
      </c>
      <c r="C50" s="243" t="str">
        <f t="shared" si="6"/>
        <v>(US$MM)</v>
      </c>
      <c r="D50" s="244">
        <f t="shared" ref="D50:E50" si="7">D8</f>
        <v>7219.0687201917526</v>
      </c>
      <c r="E50" s="244">
        <f t="shared" si="7"/>
        <v>7276.9520400628562</v>
      </c>
      <c r="F50" s="244">
        <f t="shared" si="6"/>
        <v>5935.4024202705696</v>
      </c>
      <c r="G50" s="244">
        <f t="shared" si="6"/>
        <v>8879.1470329311687</v>
      </c>
      <c r="H50" s="244">
        <f t="shared" si="6"/>
        <v>10721.031282565797</v>
      </c>
      <c r="I50" s="244">
        <f t="shared" si="6"/>
        <v>10730.942210401816</v>
      </c>
      <c r="J50" s="244">
        <f t="shared" si="6"/>
        <v>9820.7478280872583</v>
      </c>
      <c r="K50" s="244">
        <f t="shared" si="6"/>
        <v>8874.9060769625194</v>
      </c>
      <c r="L50" s="244">
        <f t="shared" si="6"/>
        <v>8174.9932293081592</v>
      </c>
      <c r="M50" s="244">
        <f t="shared" ref="M50" si="8">M8</f>
        <v>10168.367285688868</v>
      </c>
      <c r="N50" s="245">
        <f t="shared" si="6"/>
        <v>877.27793135868546</v>
      </c>
      <c r="O50" s="245">
        <f t="shared" si="6"/>
        <v>1151.1614137332008</v>
      </c>
      <c r="P50" s="245">
        <f t="shared" si="6"/>
        <v>1017.3037668074618</v>
      </c>
      <c r="Q50" s="245">
        <f t="shared" si="6"/>
        <v>932.39361268222558</v>
      </c>
      <c r="R50" s="245">
        <f t="shared" si="6"/>
        <v>1031.8322658829084</v>
      </c>
      <c r="S50" s="245">
        <f t="shared" si="6"/>
        <v>0</v>
      </c>
      <c r="T50" s="245">
        <f t="shared" si="6"/>
        <v>0</v>
      </c>
      <c r="U50" s="245">
        <f t="shared" si="6"/>
        <v>0</v>
      </c>
      <c r="V50" s="245">
        <f t="shared" si="6"/>
        <v>0</v>
      </c>
      <c r="W50" s="245">
        <f t="shared" si="6"/>
        <v>0</v>
      </c>
      <c r="X50" s="245">
        <f t="shared" si="6"/>
        <v>0</v>
      </c>
      <c r="Y50" s="245">
        <f t="shared" si="6"/>
        <v>0</v>
      </c>
      <c r="Z50" s="246">
        <f t="shared" si="6"/>
        <v>3628.195358968831</v>
      </c>
      <c r="AA50" s="246">
        <f>AA8</f>
        <v>5009.968990464482</v>
      </c>
      <c r="AB50" s="249">
        <f t="shared" ref="AB50:AB59" si="9">AA50/Z50-1</f>
        <v>0.38084322777160629</v>
      </c>
      <c r="AC50" s="434"/>
    </row>
    <row r="51" spans="1:29">
      <c r="A51" s="243" t="str">
        <f t="shared" ref="A51:AA51" si="10">A12</f>
        <v>Oro</v>
      </c>
      <c r="B51" s="243" t="str">
        <f t="shared" si="10"/>
        <v>Valor</v>
      </c>
      <c r="C51" s="243" t="str">
        <f t="shared" si="10"/>
        <v>(US$MM)</v>
      </c>
      <c r="D51" s="244">
        <f t="shared" ref="D51:E51" si="11">D12</f>
        <v>4187.4032129251573</v>
      </c>
      <c r="E51" s="244">
        <f t="shared" si="11"/>
        <v>5586.0346055150185</v>
      </c>
      <c r="F51" s="244">
        <f t="shared" si="10"/>
        <v>6790.9480920625147</v>
      </c>
      <c r="G51" s="244">
        <f t="shared" si="10"/>
        <v>7744.6314899523886</v>
      </c>
      <c r="H51" s="244">
        <f t="shared" si="10"/>
        <v>10235.353079840146</v>
      </c>
      <c r="I51" s="244">
        <f t="shared" si="10"/>
        <v>10745.515758961699</v>
      </c>
      <c r="J51" s="244">
        <f t="shared" si="10"/>
        <v>8536.2794900494937</v>
      </c>
      <c r="K51" s="244">
        <f t="shared" si="10"/>
        <v>6729.0722178974011</v>
      </c>
      <c r="L51" s="244">
        <f t="shared" si="10"/>
        <v>6536.8565620916115</v>
      </c>
      <c r="M51" s="244">
        <f t="shared" ref="M51" si="12">M12</f>
        <v>7266.6062404091153</v>
      </c>
      <c r="N51" s="245">
        <f t="shared" si="10"/>
        <v>569.27633562586902</v>
      </c>
      <c r="O51" s="245">
        <f t="shared" si="10"/>
        <v>604.84002651150354</v>
      </c>
      <c r="P51" s="245">
        <f t="shared" si="10"/>
        <v>583.80176372029791</v>
      </c>
      <c r="Q51" s="245">
        <f t="shared" si="10"/>
        <v>609.14311347669479</v>
      </c>
      <c r="R51" s="245">
        <f t="shared" si="10"/>
        <v>613.82516986261783</v>
      </c>
      <c r="S51" s="245">
        <f t="shared" si="10"/>
        <v>0</v>
      </c>
      <c r="T51" s="245">
        <f t="shared" si="10"/>
        <v>0</v>
      </c>
      <c r="U51" s="245">
        <f t="shared" si="10"/>
        <v>0</v>
      </c>
      <c r="V51" s="245">
        <f t="shared" si="10"/>
        <v>0</v>
      </c>
      <c r="W51" s="245">
        <f t="shared" si="10"/>
        <v>0</v>
      </c>
      <c r="X51" s="245">
        <f t="shared" si="10"/>
        <v>0</v>
      </c>
      <c r="Y51" s="245">
        <f t="shared" si="10"/>
        <v>0</v>
      </c>
      <c r="Z51" s="246">
        <f t="shared" si="10"/>
        <v>2810.4357330158896</v>
      </c>
      <c r="AA51" s="246">
        <f t="shared" si="10"/>
        <v>2980.8864091969831</v>
      </c>
      <c r="AB51" s="249">
        <f t="shared" si="9"/>
        <v>6.064919904721755E-2</v>
      </c>
    </row>
    <row r="52" spans="1:29">
      <c r="A52" s="243" t="str">
        <f t="shared" ref="A52:AA52" si="13">A16</f>
        <v>Zinc</v>
      </c>
      <c r="B52" s="243" t="str">
        <f t="shared" si="13"/>
        <v>Valor</v>
      </c>
      <c r="C52" s="243" t="str">
        <f t="shared" si="13"/>
        <v>(US$MM)</v>
      </c>
      <c r="D52" s="244">
        <f t="shared" ref="D52:E52" si="14">D16</f>
        <v>2539.4072801646053</v>
      </c>
      <c r="E52" s="244">
        <f t="shared" si="14"/>
        <v>1468.2951198311805</v>
      </c>
      <c r="F52" s="244">
        <f t="shared" si="13"/>
        <v>1233.2203045912822</v>
      </c>
      <c r="G52" s="244">
        <f t="shared" si="13"/>
        <v>1696.0733253334295</v>
      </c>
      <c r="H52" s="244">
        <f t="shared" si="13"/>
        <v>1522.5406592484687</v>
      </c>
      <c r="I52" s="244">
        <f t="shared" si="13"/>
        <v>1352.3374325660052</v>
      </c>
      <c r="J52" s="244">
        <f t="shared" si="13"/>
        <v>1413.8433873410634</v>
      </c>
      <c r="K52" s="244">
        <f t="shared" si="13"/>
        <v>1503.5472338862523</v>
      </c>
      <c r="L52" s="244">
        <f t="shared" si="13"/>
        <v>1506.7224184186537</v>
      </c>
      <c r="M52" s="244">
        <f t="shared" ref="M52" si="15">M16</f>
        <v>1465.5124362924942</v>
      </c>
      <c r="N52" s="245">
        <f t="shared" si="13"/>
        <v>140.86083047059321</v>
      </c>
      <c r="O52" s="245">
        <f t="shared" si="13"/>
        <v>192.93146834337486</v>
      </c>
      <c r="P52" s="245">
        <f t="shared" si="13"/>
        <v>175.07233319807827</v>
      </c>
      <c r="Q52" s="245">
        <f t="shared" si="13"/>
        <v>122.6139612722109</v>
      </c>
      <c r="R52" s="245">
        <f t="shared" si="13"/>
        <v>221.36425927864397</v>
      </c>
      <c r="S52" s="245">
        <f t="shared" si="13"/>
        <v>0</v>
      </c>
      <c r="T52" s="245">
        <f t="shared" si="13"/>
        <v>0</v>
      </c>
      <c r="U52" s="245">
        <f t="shared" si="13"/>
        <v>0</v>
      </c>
      <c r="V52" s="245">
        <f t="shared" si="13"/>
        <v>0</v>
      </c>
      <c r="W52" s="245">
        <f t="shared" si="13"/>
        <v>0</v>
      </c>
      <c r="X52" s="245">
        <f t="shared" si="13"/>
        <v>0</v>
      </c>
      <c r="Y52" s="245">
        <f t="shared" si="13"/>
        <v>0</v>
      </c>
      <c r="Z52" s="246">
        <f t="shared" si="13"/>
        <v>500.55141831423833</v>
      </c>
      <c r="AA52" s="246">
        <f t="shared" si="13"/>
        <v>852.84285256290116</v>
      </c>
      <c r="AB52" s="249">
        <f t="shared" si="9"/>
        <v>0.70380668470606511</v>
      </c>
    </row>
    <row r="53" spans="1:29">
      <c r="A53" s="243" t="str">
        <f t="shared" ref="A53:AA53" si="16">A20</f>
        <v>Plata</v>
      </c>
      <c r="B53" s="243" t="str">
        <f t="shared" si="16"/>
        <v>Valor</v>
      </c>
      <c r="C53" s="243" t="str">
        <f t="shared" si="16"/>
        <v>(US$MM)</v>
      </c>
      <c r="D53" s="244">
        <f t="shared" ref="D53:E53" si="17">D20</f>
        <v>538.233568262017</v>
      </c>
      <c r="E53" s="244">
        <f t="shared" si="17"/>
        <v>595.44527574297194</v>
      </c>
      <c r="F53" s="244">
        <f t="shared" si="16"/>
        <v>214.08494407795499</v>
      </c>
      <c r="G53" s="244">
        <f t="shared" si="16"/>
        <v>118.20838016762899</v>
      </c>
      <c r="H53" s="244">
        <f t="shared" si="16"/>
        <v>219.44862884541499</v>
      </c>
      <c r="I53" s="244">
        <f t="shared" si="16"/>
        <v>209.569981439488</v>
      </c>
      <c r="J53" s="244">
        <f t="shared" si="16"/>
        <v>479.2518043975009</v>
      </c>
      <c r="K53" s="244">
        <f t="shared" si="16"/>
        <v>331.07695278478701</v>
      </c>
      <c r="L53" s="244">
        <f t="shared" si="16"/>
        <v>137.79635297098301</v>
      </c>
      <c r="M53" s="244">
        <f t="shared" ref="M53" si="18">M20</f>
        <v>119.93616545629101</v>
      </c>
      <c r="N53" s="245">
        <f t="shared" si="16"/>
        <v>7.5365141339719992</v>
      </c>
      <c r="O53" s="245">
        <f t="shared" si="16"/>
        <v>9.0493834877759998</v>
      </c>
      <c r="P53" s="245">
        <f t="shared" si="16"/>
        <v>10.008598209219</v>
      </c>
      <c r="Q53" s="245">
        <f t="shared" si="16"/>
        <v>9.1513478096400007</v>
      </c>
      <c r="R53" s="245">
        <f t="shared" si="16"/>
        <v>9.6489415464779995</v>
      </c>
      <c r="S53" s="245">
        <f t="shared" si="16"/>
        <v>0</v>
      </c>
      <c r="T53" s="245">
        <f t="shared" si="16"/>
        <v>0</v>
      </c>
      <c r="U53" s="245">
        <f t="shared" si="16"/>
        <v>0</v>
      </c>
      <c r="V53" s="245">
        <f t="shared" si="16"/>
        <v>0</v>
      </c>
      <c r="W53" s="245">
        <f t="shared" si="16"/>
        <v>0</v>
      </c>
      <c r="X53" s="245">
        <f t="shared" si="16"/>
        <v>0</v>
      </c>
      <c r="Y53" s="245">
        <f t="shared" si="16"/>
        <v>0</v>
      </c>
      <c r="Z53" s="246">
        <f t="shared" si="16"/>
        <v>44.731898335663999</v>
      </c>
      <c r="AA53" s="246">
        <f t="shared" si="16"/>
        <v>45.394785187084999</v>
      </c>
      <c r="AB53" s="249">
        <f t="shared" si="9"/>
        <v>1.4819108423406391E-2</v>
      </c>
    </row>
    <row r="54" spans="1:29">
      <c r="A54" s="243" t="str">
        <f t="shared" ref="A54:AA54" si="19">A24</f>
        <v>Plomo</v>
      </c>
      <c r="B54" s="243" t="str">
        <f t="shared" si="19"/>
        <v>Valor</v>
      </c>
      <c r="C54" s="243" t="str">
        <f t="shared" si="19"/>
        <v>(US$MM)</v>
      </c>
      <c r="D54" s="244">
        <f t="shared" ref="D54:E54" si="20">D24</f>
        <v>1032.9556582579808</v>
      </c>
      <c r="E54" s="244">
        <f t="shared" si="20"/>
        <v>1135.6647188208904</v>
      </c>
      <c r="F54" s="244">
        <f t="shared" si="19"/>
        <v>1115.8065786717914</v>
      </c>
      <c r="G54" s="244">
        <f t="shared" si="19"/>
        <v>1578.8088600715344</v>
      </c>
      <c r="H54" s="244">
        <f t="shared" si="19"/>
        <v>2426.735952128829</v>
      </c>
      <c r="I54" s="244">
        <f t="shared" si="19"/>
        <v>2575.3341204307012</v>
      </c>
      <c r="J54" s="244">
        <f t="shared" si="19"/>
        <v>1776.0595258877415</v>
      </c>
      <c r="K54" s="244">
        <f t="shared" si="19"/>
        <v>1522.5135211197114</v>
      </c>
      <c r="L54" s="244">
        <f t="shared" si="19"/>
        <v>1541.6724338588276</v>
      </c>
      <c r="M54" s="244">
        <f t="shared" ref="M54" si="21">M24</f>
        <v>1655.9292457940699</v>
      </c>
      <c r="N54" s="245">
        <f t="shared" si="19"/>
        <v>99.361766696043375</v>
      </c>
      <c r="O54" s="245">
        <f t="shared" si="19"/>
        <v>156.49080376704438</v>
      </c>
      <c r="P54" s="245">
        <f t="shared" si="19"/>
        <v>79.020241572995104</v>
      </c>
      <c r="Q54" s="245">
        <f t="shared" si="19"/>
        <v>114.8574851599885</v>
      </c>
      <c r="R54" s="245">
        <f t="shared" si="19"/>
        <v>136.05620939873663</v>
      </c>
      <c r="S54" s="245">
        <f t="shared" si="19"/>
        <v>0</v>
      </c>
      <c r="T54" s="245">
        <f t="shared" si="19"/>
        <v>0</v>
      </c>
      <c r="U54" s="245">
        <f t="shared" si="19"/>
        <v>0</v>
      </c>
      <c r="V54" s="245">
        <f t="shared" si="19"/>
        <v>0</v>
      </c>
      <c r="W54" s="245">
        <f t="shared" si="19"/>
        <v>0</v>
      </c>
      <c r="X54" s="245">
        <f t="shared" si="19"/>
        <v>0</v>
      </c>
      <c r="Y54" s="245">
        <f t="shared" si="19"/>
        <v>0</v>
      </c>
      <c r="Z54" s="246">
        <f t="shared" si="19"/>
        <v>573.41907183191768</v>
      </c>
      <c r="AA54" s="246">
        <f t="shared" si="19"/>
        <v>585.78650659480809</v>
      </c>
      <c r="AB54" s="249">
        <f t="shared" si="9"/>
        <v>2.1567881799570809E-2</v>
      </c>
    </row>
    <row r="55" spans="1:29">
      <c r="A55" s="243" t="str">
        <f t="shared" ref="A55:AA55" si="22">A32</f>
        <v>Estaño</v>
      </c>
      <c r="B55" s="243" t="str">
        <f t="shared" si="22"/>
        <v>Valor</v>
      </c>
      <c r="C55" s="243" t="str">
        <f t="shared" si="22"/>
        <v>(US$MM)</v>
      </c>
      <c r="D55" s="244">
        <f t="shared" ref="D55:E55" si="23">D32</f>
        <v>595.09949347270776</v>
      </c>
      <c r="E55" s="244">
        <f t="shared" si="23"/>
        <v>662.76975228062634</v>
      </c>
      <c r="F55" s="244">
        <f t="shared" si="22"/>
        <v>591.21348325130839</v>
      </c>
      <c r="G55" s="244">
        <f t="shared" si="22"/>
        <v>841.62143845581932</v>
      </c>
      <c r="H55" s="244">
        <f t="shared" si="22"/>
        <v>775.59494796720764</v>
      </c>
      <c r="I55" s="244">
        <f t="shared" si="22"/>
        <v>558.25922602627895</v>
      </c>
      <c r="J55" s="244">
        <f t="shared" si="22"/>
        <v>527.71235375709966</v>
      </c>
      <c r="K55" s="244">
        <f t="shared" si="22"/>
        <v>539.5582164992918</v>
      </c>
      <c r="L55" s="244">
        <f t="shared" si="22"/>
        <v>341.685340655076</v>
      </c>
      <c r="M55" s="244">
        <f t="shared" ref="M55" si="24">M32</f>
        <v>343.75473560885104</v>
      </c>
      <c r="N55" s="245">
        <f t="shared" si="22"/>
        <v>27.353139893823393</v>
      </c>
      <c r="O55" s="245">
        <f t="shared" si="22"/>
        <v>27.810328453472</v>
      </c>
      <c r="P55" s="245">
        <f t="shared" si="22"/>
        <v>35.308213501116761</v>
      </c>
      <c r="Q55" s="245">
        <f t="shared" si="22"/>
        <v>34.129454632682446</v>
      </c>
      <c r="R55" s="245">
        <f t="shared" si="22"/>
        <v>31.134841334942429</v>
      </c>
      <c r="S55" s="245">
        <f t="shared" si="22"/>
        <v>0</v>
      </c>
      <c r="T55" s="245">
        <f t="shared" si="22"/>
        <v>0</v>
      </c>
      <c r="U55" s="245">
        <f t="shared" si="22"/>
        <v>0</v>
      </c>
      <c r="V55" s="245">
        <f t="shared" si="22"/>
        <v>0</v>
      </c>
      <c r="W55" s="245">
        <f t="shared" si="22"/>
        <v>0</v>
      </c>
      <c r="X55" s="245">
        <f t="shared" si="22"/>
        <v>0</v>
      </c>
      <c r="Y55" s="245">
        <f t="shared" si="22"/>
        <v>0</v>
      </c>
      <c r="Z55" s="246">
        <f t="shared" si="22"/>
        <v>124.15365179021778</v>
      </c>
      <c r="AA55" s="246">
        <f t="shared" si="22"/>
        <v>155.73597781603701</v>
      </c>
      <c r="AB55" s="249">
        <f t="shared" si="9"/>
        <v>0.25438096721620274</v>
      </c>
    </row>
    <row r="56" spans="1:29">
      <c r="A56" s="243" t="str">
        <f>A28</f>
        <v>Hierro</v>
      </c>
      <c r="B56" s="243" t="str">
        <f t="shared" ref="B56:AA56" si="25">B28</f>
        <v>Valor</v>
      </c>
      <c r="C56" s="243" t="str">
        <f t="shared" si="25"/>
        <v>(US$MM)</v>
      </c>
      <c r="D56" s="244">
        <f>D28</f>
        <v>285.41642566243098</v>
      </c>
      <c r="E56" s="244">
        <f>E28</f>
        <v>385.08789704585701</v>
      </c>
      <c r="F56" s="244">
        <f>F28</f>
        <v>297.68320635250899</v>
      </c>
      <c r="G56" s="244">
        <f t="shared" si="25"/>
        <v>523.27650585695505</v>
      </c>
      <c r="H56" s="244">
        <f t="shared" si="25"/>
        <v>1030.072291616872</v>
      </c>
      <c r="I56" s="244">
        <f t="shared" si="25"/>
        <v>844.8284799506572</v>
      </c>
      <c r="J56" s="244">
        <f t="shared" si="25"/>
        <v>856.80847467289618</v>
      </c>
      <c r="K56" s="244">
        <f t="shared" si="25"/>
        <v>646.70480025804579</v>
      </c>
      <c r="L56" s="244">
        <f t="shared" ref="L56:M56" si="26">L28</f>
        <v>350.00259655641497</v>
      </c>
      <c r="M56" s="244">
        <f t="shared" si="26"/>
        <v>344.26226528241506</v>
      </c>
      <c r="N56" s="245">
        <f t="shared" si="25"/>
        <v>66.769689257564991</v>
      </c>
      <c r="O56" s="245">
        <f t="shared" si="25"/>
        <v>32.514615547974003</v>
      </c>
      <c r="P56" s="245">
        <f t="shared" si="25"/>
        <v>54.889995852147003</v>
      </c>
      <c r="Q56" s="245">
        <f t="shared" si="25"/>
        <v>56.789979484089002</v>
      </c>
      <c r="R56" s="245">
        <f t="shared" si="25"/>
        <v>43.271908382864005</v>
      </c>
      <c r="S56" s="245">
        <f t="shared" si="25"/>
        <v>0</v>
      </c>
      <c r="T56" s="245">
        <f t="shared" si="25"/>
        <v>0</v>
      </c>
      <c r="U56" s="245">
        <f t="shared" si="25"/>
        <v>0</v>
      </c>
      <c r="V56" s="245">
        <f t="shared" si="25"/>
        <v>0</v>
      </c>
      <c r="W56" s="245">
        <f t="shared" si="25"/>
        <v>0</v>
      </c>
      <c r="X56" s="245">
        <f t="shared" si="25"/>
        <v>0</v>
      </c>
      <c r="Y56" s="245">
        <f t="shared" si="25"/>
        <v>0</v>
      </c>
      <c r="Z56" s="246">
        <f t="shared" si="25"/>
        <v>153.19663378596599</v>
      </c>
      <c r="AA56" s="246">
        <f t="shared" si="25"/>
        <v>254.236188524639</v>
      </c>
      <c r="AB56" s="249">
        <f t="shared" si="9"/>
        <v>0.65954161159857705</v>
      </c>
    </row>
    <row r="57" spans="1:29">
      <c r="A57" s="243" t="str">
        <f>A36</f>
        <v>Molibdeno</v>
      </c>
      <c r="B57" s="243" t="str">
        <f t="shared" ref="B57:AA57" si="27">B36</f>
        <v>Valor</v>
      </c>
      <c r="C57" s="243" t="str">
        <f t="shared" si="27"/>
        <v>(US$MM)</v>
      </c>
      <c r="D57" s="244">
        <f t="shared" ref="D57:E57" si="28">D36</f>
        <v>991.16764057624141</v>
      </c>
      <c r="E57" s="244">
        <f t="shared" si="28"/>
        <v>943.09487178572181</v>
      </c>
      <c r="F57" s="244">
        <f t="shared" si="27"/>
        <v>275.96500791530212</v>
      </c>
      <c r="G57" s="244">
        <f t="shared" si="27"/>
        <v>491.9356947636328</v>
      </c>
      <c r="H57" s="244">
        <f t="shared" si="27"/>
        <v>563.68947023926762</v>
      </c>
      <c r="I57" s="244">
        <f t="shared" si="27"/>
        <v>428.26749069318208</v>
      </c>
      <c r="J57" s="244">
        <f t="shared" si="27"/>
        <v>355.52074602744028</v>
      </c>
      <c r="K57" s="244">
        <f t="shared" si="27"/>
        <v>360.16193124196127</v>
      </c>
      <c r="L57" s="244">
        <f t="shared" ref="L57:M57" si="29">L36</f>
        <v>219.63469285986599</v>
      </c>
      <c r="M57" s="244">
        <f t="shared" si="29"/>
        <v>272.67154160154439</v>
      </c>
      <c r="N57" s="245">
        <f t="shared" si="27"/>
        <v>19.184964352212127</v>
      </c>
      <c r="O57" s="245">
        <f t="shared" si="27"/>
        <v>23.393300919776348</v>
      </c>
      <c r="P57" s="245">
        <f t="shared" si="27"/>
        <v>27.712650396795379</v>
      </c>
      <c r="Q57" s="245">
        <f t="shared" si="27"/>
        <v>21.769065244547917</v>
      </c>
      <c r="R57" s="245">
        <f t="shared" si="27"/>
        <v>30.600297041550853</v>
      </c>
      <c r="S57" s="245">
        <f t="shared" si="27"/>
        <v>0</v>
      </c>
      <c r="T57" s="245">
        <f t="shared" si="27"/>
        <v>0</v>
      </c>
      <c r="U57" s="245">
        <f t="shared" si="27"/>
        <v>0</v>
      </c>
      <c r="V57" s="245">
        <f t="shared" si="27"/>
        <v>0</v>
      </c>
      <c r="W57" s="245">
        <f t="shared" si="27"/>
        <v>0</v>
      </c>
      <c r="X57" s="245">
        <f t="shared" si="27"/>
        <v>0</v>
      </c>
      <c r="Y57" s="245">
        <f t="shared" si="27"/>
        <v>0</v>
      </c>
      <c r="Z57" s="246">
        <f t="shared" si="27"/>
        <v>77.406609865026738</v>
      </c>
      <c r="AA57" s="246">
        <f t="shared" si="27"/>
        <v>122.66027795488262</v>
      </c>
      <c r="AB57" s="249">
        <f t="shared" si="9"/>
        <v>0.58462278827046332</v>
      </c>
    </row>
    <row r="58" spans="1:29">
      <c r="A58" s="243" t="str">
        <f>A40</f>
        <v>Otros</v>
      </c>
      <c r="B58" s="243" t="str">
        <f t="shared" ref="B58:AA58" si="30">B40</f>
        <v>Valor</v>
      </c>
      <c r="C58" s="243" t="str">
        <f t="shared" si="30"/>
        <v>(US$MM)</v>
      </c>
      <c r="D58" s="244">
        <f t="shared" ref="D58:E58" si="31">D40</f>
        <v>50.600247423758653</v>
      </c>
      <c r="E58" s="244">
        <f t="shared" si="31"/>
        <v>47.623667214277958</v>
      </c>
      <c r="F58" s="244">
        <f t="shared" si="30"/>
        <v>27.489491084697907</v>
      </c>
      <c r="G58" s="244">
        <f t="shared" si="30"/>
        <v>29.128838236367177</v>
      </c>
      <c r="H58" s="244">
        <f t="shared" si="30"/>
        <v>31.208521760732285</v>
      </c>
      <c r="I58" s="244">
        <f t="shared" si="30"/>
        <v>21.6183863068179</v>
      </c>
      <c r="J58" s="244">
        <f t="shared" si="30"/>
        <v>23.221805972559654</v>
      </c>
      <c r="K58" s="244">
        <f t="shared" si="30"/>
        <v>37.872977758038765</v>
      </c>
      <c r="L58" s="244">
        <f t="shared" ref="L58:M58" si="32">L40</f>
        <v>26.956227140133979</v>
      </c>
      <c r="M58" s="244">
        <f t="shared" si="32"/>
        <v>14.999100398455615</v>
      </c>
      <c r="N58" s="245">
        <f t="shared" si="30"/>
        <v>3.6352076477878725</v>
      </c>
      <c r="O58" s="245">
        <f t="shared" si="30"/>
        <v>3.4352120802236534</v>
      </c>
      <c r="P58" s="245">
        <f t="shared" si="30"/>
        <v>2.2047326032046222</v>
      </c>
      <c r="Q58" s="245">
        <f t="shared" si="30"/>
        <v>0.46773675545208349</v>
      </c>
      <c r="R58" s="245">
        <f t="shared" si="30"/>
        <v>1.8274669584491505</v>
      </c>
      <c r="S58" s="245">
        <f t="shared" si="30"/>
        <v>0</v>
      </c>
      <c r="T58" s="245">
        <f t="shared" si="30"/>
        <v>0</v>
      </c>
      <c r="U58" s="245">
        <f t="shared" si="30"/>
        <v>0</v>
      </c>
      <c r="V58" s="245">
        <f t="shared" si="30"/>
        <v>0</v>
      </c>
      <c r="W58" s="245">
        <f t="shared" si="30"/>
        <v>0</v>
      </c>
      <c r="X58" s="245">
        <f t="shared" si="30"/>
        <v>0</v>
      </c>
      <c r="Y58" s="245">
        <f t="shared" si="30"/>
        <v>0</v>
      </c>
      <c r="Z58" s="246">
        <f t="shared" si="30"/>
        <v>2.6262591349732585</v>
      </c>
      <c r="AA58" s="246">
        <f t="shared" si="30"/>
        <v>11.570356045117382</v>
      </c>
      <c r="AB58" s="249">
        <f t="shared" si="9"/>
        <v>3.4056414277775353</v>
      </c>
    </row>
    <row r="59" spans="1:29">
      <c r="D59" s="247">
        <f>SUM(D50:D58)</f>
        <v>17439.352246936651</v>
      </c>
      <c r="E59" s="247">
        <f>SUM(E50:E58)</f>
        <v>18100.9679482994</v>
      </c>
      <c r="F59" s="247">
        <f>SUM(F50:F58)</f>
        <v>16481.813528277929</v>
      </c>
      <c r="G59" s="247">
        <f t="shared" ref="G59:T59" si="33">SUM(G50:G58)</f>
        <v>21902.831565768924</v>
      </c>
      <c r="H59" s="247">
        <f t="shared" si="33"/>
        <v>27525.674834212732</v>
      </c>
      <c r="I59" s="247">
        <f t="shared" si="33"/>
        <v>27466.673086776646</v>
      </c>
      <c r="J59" s="247">
        <f t="shared" si="33"/>
        <v>23789.445416193052</v>
      </c>
      <c r="K59" s="247">
        <f t="shared" si="33"/>
        <v>20545.413928408008</v>
      </c>
      <c r="L59" s="247">
        <f t="shared" si="33"/>
        <v>18836.319853859728</v>
      </c>
      <c r="M59" s="247">
        <f t="shared" ref="M59" si="34">SUM(M50:M58)</f>
        <v>21652.039016532101</v>
      </c>
      <c r="N59" s="248">
        <f t="shared" si="33"/>
        <v>1811.2563794365515</v>
      </c>
      <c r="O59" s="248">
        <f t="shared" si="33"/>
        <v>2201.626552844345</v>
      </c>
      <c r="P59" s="248">
        <f t="shared" si="33"/>
        <v>1985.3222958613155</v>
      </c>
      <c r="Q59" s="248">
        <f t="shared" si="33"/>
        <v>1901.3157565175309</v>
      </c>
      <c r="R59" s="248">
        <f t="shared" si="33"/>
        <v>2119.5613596871908</v>
      </c>
      <c r="S59" s="248">
        <f t="shared" si="33"/>
        <v>0</v>
      </c>
      <c r="T59" s="248">
        <f t="shared" si="33"/>
        <v>0</v>
      </c>
      <c r="U59" s="248">
        <f>SUM(U50:U58)</f>
        <v>0</v>
      </c>
      <c r="V59" s="248">
        <f>SUM(V50:V58)</f>
        <v>0</v>
      </c>
      <c r="W59" s="248">
        <f>SUM(W50:W58)</f>
        <v>0</v>
      </c>
      <c r="X59" s="248">
        <f>SUM(X50:X58)</f>
        <v>0</v>
      </c>
      <c r="Y59" s="248">
        <f>SUM(Y50:Y58)</f>
        <v>0</v>
      </c>
      <c r="Z59" s="248">
        <f t="shared" ref="Z59:AA59" si="35">SUM(Z50:Z58)</f>
        <v>7914.7166350427233</v>
      </c>
      <c r="AA59" s="248">
        <f t="shared" si="35"/>
        <v>10019.082344346934</v>
      </c>
      <c r="AB59" s="337">
        <f t="shared" si="9"/>
        <v>0.26588010744276658</v>
      </c>
    </row>
    <row r="62" spans="1:29">
      <c r="A62" s="243" t="s">
        <v>9</v>
      </c>
      <c r="B62" s="243" t="str">
        <f t="shared" ref="B62:AA62" si="36">B9</f>
        <v>Cantidad</v>
      </c>
      <c r="C62" s="243" t="str">
        <f t="shared" si="36"/>
        <v>(Miles Tm)</v>
      </c>
      <c r="D62" s="244">
        <f t="shared" ref="D62:E62" si="37">D9</f>
        <v>1121.9424399999998</v>
      </c>
      <c r="E62" s="244">
        <f t="shared" si="37"/>
        <v>1243.0921780000001</v>
      </c>
      <c r="F62" s="244">
        <f t="shared" si="36"/>
        <v>1246.1711079999998</v>
      </c>
      <c r="G62" s="244">
        <f t="shared" si="36"/>
        <v>1256.1313640000003</v>
      </c>
      <c r="H62" s="244">
        <f t="shared" si="36"/>
        <v>1262.237985</v>
      </c>
      <c r="I62" s="244">
        <f t="shared" si="36"/>
        <v>1405.5533140000002</v>
      </c>
      <c r="J62" s="244">
        <f t="shared" si="36"/>
        <v>1403.9670750000002</v>
      </c>
      <c r="K62" s="244">
        <f t="shared" si="36"/>
        <v>1402.417778</v>
      </c>
      <c r="L62" s="244">
        <f t="shared" si="36"/>
        <v>1751.5973160000001</v>
      </c>
      <c r="M62" s="244">
        <f t="shared" ref="M62" si="38">M9</f>
        <v>2492.4748870000003</v>
      </c>
      <c r="N62" s="245">
        <f t="shared" si="36"/>
        <v>187.35705999999999</v>
      </c>
      <c r="O62" s="245">
        <f t="shared" si="36"/>
        <v>220.39220299999999</v>
      </c>
      <c r="P62" s="245">
        <f t="shared" si="36"/>
        <v>192.59551999999999</v>
      </c>
      <c r="Q62" s="245">
        <f t="shared" si="36"/>
        <v>198.84464400000002</v>
      </c>
      <c r="R62" s="245">
        <f t="shared" si="36"/>
        <v>212.49664799999999</v>
      </c>
      <c r="S62" s="245">
        <f t="shared" si="36"/>
        <v>0</v>
      </c>
      <c r="T62" s="245">
        <f t="shared" si="36"/>
        <v>0</v>
      </c>
      <c r="U62" s="245">
        <f t="shared" si="36"/>
        <v>0</v>
      </c>
      <c r="V62" s="245">
        <f t="shared" si="36"/>
        <v>0</v>
      </c>
      <c r="W62" s="245">
        <f t="shared" si="36"/>
        <v>0</v>
      </c>
      <c r="X62" s="245">
        <f t="shared" si="36"/>
        <v>0</v>
      </c>
      <c r="Y62" s="245">
        <f t="shared" si="36"/>
        <v>0</v>
      </c>
      <c r="Z62" s="246">
        <f t="shared" si="36"/>
        <v>916.58464400000003</v>
      </c>
      <c r="AA62" s="246">
        <f t="shared" si="36"/>
        <v>1011.6860750000001</v>
      </c>
      <c r="AB62" s="249">
        <f t="shared" ref="AB62:AB69" si="39">AA62/Z62-1</f>
        <v>0.10375629967459954</v>
      </c>
    </row>
    <row r="63" spans="1:29">
      <c r="A63" s="243" t="s">
        <v>16</v>
      </c>
      <c r="B63" s="243" t="str">
        <f t="shared" ref="B63:AA63" si="40">B13</f>
        <v>Cantidad</v>
      </c>
      <c r="C63" s="243" t="str">
        <f t="shared" si="40"/>
        <v>(Miles Oz. Tr.)</v>
      </c>
      <c r="D63" s="244">
        <f t="shared" ref="D63:E63" si="41">D13</f>
        <v>5967.3943619999991</v>
      </c>
      <c r="E63" s="244">
        <f t="shared" si="41"/>
        <v>6417.683814</v>
      </c>
      <c r="F63" s="244">
        <f t="shared" si="40"/>
        <v>6972.1969499999996</v>
      </c>
      <c r="G63" s="244">
        <f t="shared" si="40"/>
        <v>6334.5532089999997</v>
      </c>
      <c r="H63" s="244">
        <f t="shared" si="40"/>
        <v>6492.2497979999989</v>
      </c>
      <c r="I63" s="244">
        <f t="shared" si="40"/>
        <v>6427.0524130000013</v>
      </c>
      <c r="J63" s="244">
        <f t="shared" si="40"/>
        <v>6047.3659180000004</v>
      </c>
      <c r="K63" s="244">
        <f t="shared" si="40"/>
        <v>5323.3804000000009</v>
      </c>
      <c r="L63" s="244">
        <f t="shared" si="40"/>
        <v>5641.7128549999998</v>
      </c>
      <c r="M63" s="244">
        <f t="shared" ref="M63" si="42">M13</f>
        <v>5810.3506559999996</v>
      </c>
      <c r="N63" s="245">
        <f t="shared" si="40"/>
        <v>477.93622299999998</v>
      </c>
      <c r="O63" s="245">
        <f t="shared" si="40"/>
        <v>490.01086199999997</v>
      </c>
      <c r="P63" s="245">
        <f t="shared" si="40"/>
        <v>474.21389499999998</v>
      </c>
      <c r="Q63" s="245">
        <f t="shared" si="40"/>
        <v>480.99972400000001</v>
      </c>
      <c r="R63" s="245">
        <f t="shared" si="40"/>
        <v>492.66532899999999</v>
      </c>
      <c r="S63" s="245">
        <f t="shared" si="40"/>
        <v>0</v>
      </c>
      <c r="T63" s="245">
        <f t="shared" si="40"/>
        <v>0</v>
      </c>
      <c r="U63" s="245">
        <f t="shared" si="40"/>
        <v>0</v>
      </c>
      <c r="V63" s="245">
        <f t="shared" si="40"/>
        <v>0</v>
      </c>
      <c r="W63" s="245">
        <f t="shared" si="40"/>
        <v>0</v>
      </c>
      <c r="X63" s="245">
        <f t="shared" si="40"/>
        <v>0</v>
      </c>
      <c r="Y63" s="245">
        <f t="shared" si="40"/>
        <v>0</v>
      </c>
      <c r="Z63" s="246">
        <f t="shared" si="40"/>
        <v>2323.8757270000001</v>
      </c>
      <c r="AA63" s="246">
        <f t="shared" si="40"/>
        <v>2415.8260330000003</v>
      </c>
      <c r="AB63" s="249">
        <f t="shared" si="39"/>
        <v>3.9567651975393359E-2</v>
      </c>
    </row>
    <row r="64" spans="1:29">
      <c r="A64" s="243" t="s">
        <v>19</v>
      </c>
      <c r="B64" s="243" t="str">
        <f t="shared" ref="B64:AA64" si="43">B17</f>
        <v>Cantidad</v>
      </c>
      <c r="C64" s="243" t="str">
        <f t="shared" si="43"/>
        <v>(Miles Tm.)</v>
      </c>
      <c r="D64" s="244">
        <f t="shared" ref="D64:E64" si="44">D17</f>
        <v>1272.656301</v>
      </c>
      <c r="E64" s="244">
        <f t="shared" si="44"/>
        <v>1457.1284639999999</v>
      </c>
      <c r="F64" s="244">
        <f t="shared" si="43"/>
        <v>1372.5174649999999</v>
      </c>
      <c r="G64" s="244">
        <f t="shared" si="43"/>
        <v>1314.0726309999998</v>
      </c>
      <c r="H64" s="244">
        <f t="shared" si="43"/>
        <v>1007.2882920000002</v>
      </c>
      <c r="I64" s="244">
        <f t="shared" si="43"/>
        <v>1016.2970770000001</v>
      </c>
      <c r="J64" s="244">
        <f t="shared" si="43"/>
        <v>1079.006396</v>
      </c>
      <c r="K64" s="244">
        <f t="shared" si="43"/>
        <v>1149.2442489999999</v>
      </c>
      <c r="L64" s="244">
        <f t="shared" si="43"/>
        <v>1217.306257</v>
      </c>
      <c r="M64" s="244">
        <f t="shared" ref="M64" si="45">M17</f>
        <v>1113.5895599999999</v>
      </c>
      <c r="N64" s="245">
        <f t="shared" si="43"/>
        <v>91.795159999999996</v>
      </c>
      <c r="O64" s="245">
        <f t="shared" si="43"/>
        <v>110.88611800000001</v>
      </c>
      <c r="P64" s="245">
        <f t="shared" si="43"/>
        <v>97.585436000000001</v>
      </c>
      <c r="Q64" s="245">
        <f t="shared" si="43"/>
        <v>71.078895000000003</v>
      </c>
      <c r="R64" s="245">
        <f t="shared" si="43"/>
        <v>121.91149899999999</v>
      </c>
      <c r="S64" s="245">
        <f t="shared" si="43"/>
        <v>0</v>
      </c>
      <c r="T64" s="245">
        <f t="shared" si="43"/>
        <v>0</v>
      </c>
      <c r="U64" s="245">
        <f t="shared" si="43"/>
        <v>0</v>
      </c>
      <c r="V64" s="245">
        <f t="shared" si="43"/>
        <v>0</v>
      </c>
      <c r="W64" s="245">
        <f t="shared" si="43"/>
        <v>0</v>
      </c>
      <c r="X64" s="245">
        <f t="shared" si="43"/>
        <v>0</v>
      </c>
      <c r="Y64" s="245">
        <f t="shared" si="43"/>
        <v>0</v>
      </c>
      <c r="Z64" s="246">
        <f t="shared" si="43"/>
        <v>444.33121599999998</v>
      </c>
      <c r="AA64" s="246">
        <f t="shared" si="43"/>
        <v>493.25710800000002</v>
      </c>
      <c r="AB64" s="249">
        <f t="shared" si="39"/>
        <v>0.11011130939762737</v>
      </c>
    </row>
    <row r="65" spans="1:28">
      <c r="A65" s="243" t="s">
        <v>22</v>
      </c>
      <c r="B65" s="243" t="str">
        <f t="shared" ref="B65:AA65" si="46">B21</f>
        <v>Cantidad</v>
      </c>
      <c r="C65" s="243" t="str">
        <f t="shared" si="46"/>
        <v>(Millones Oz. Tr.)</v>
      </c>
      <c r="D65" s="244">
        <f t="shared" ref="D65:E65" si="47">D21</f>
        <v>40.359925000000004</v>
      </c>
      <c r="E65" s="244">
        <f t="shared" si="47"/>
        <v>39.690534</v>
      </c>
      <c r="F65" s="244">
        <f t="shared" si="46"/>
        <v>16.249386999999999</v>
      </c>
      <c r="G65" s="244">
        <f t="shared" si="46"/>
        <v>6.1603579999999996</v>
      </c>
      <c r="H65" s="244">
        <f t="shared" si="46"/>
        <v>6.5176329999999991</v>
      </c>
      <c r="I65" s="244">
        <f t="shared" si="46"/>
        <v>6.9355449999999994</v>
      </c>
      <c r="J65" s="244">
        <f t="shared" si="46"/>
        <v>21.204193999999998</v>
      </c>
      <c r="K65" s="244">
        <f t="shared" si="46"/>
        <v>17.144968000000002</v>
      </c>
      <c r="L65" s="244">
        <f t="shared" si="46"/>
        <v>8.9059539999999995</v>
      </c>
      <c r="M65" s="244">
        <f t="shared" ref="M65" si="48">M21</f>
        <v>7.1238969999999986</v>
      </c>
      <c r="N65" s="245">
        <f t="shared" si="46"/>
        <v>0.44813199999999997</v>
      </c>
      <c r="O65" s="245">
        <f t="shared" si="46"/>
        <v>0.52719899999999997</v>
      </c>
      <c r="P65" s="245">
        <f t="shared" si="46"/>
        <v>0.56929700000000005</v>
      </c>
      <c r="Q65" s="245">
        <f t="shared" si="46"/>
        <v>0.51117999999999997</v>
      </c>
      <c r="R65" s="245">
        <f t="shared" si="46"/>
        <v>0.56509799999999999</v>
      </c>
      <c r="S65" s="245">
        <f t="shared" si="46"/>
        <v>0</v>
      </c>
      <c r="T65" s="245">
        <f t="shared" si="46"/>
        <v>0</v>
      </c>
      <c r="U65" s="245">
        <f t="shared" si="46"/>
        <v>0</v>
      </c>
      <c r="V65" s="245">
        <f t="shared" si="46"/>
        <v>0</v>
      </c>
      <c r="W65" s="245">
        <f t="shared" si="46"/>
        <v>0</v>
      </c>
      <c r="X65" s="245">
        <f t="shared" si="46"/>
        <v>0</v>
      </c>
      <c r="Y65" s="245">
        <f t="shared" si="46"/>
        <v>0</v>
      </c>
      <c r="Z65" s="246">
        <f t="shared" si="46"/>
        <v>2.9512549999999997</v>
      </c>
      <c r="AA65" s="246">
        <f t="shared" si="46"/>
        <v>2.6209059999999997</v>
      </c>
      <c r="AB65" s="249">
        <f t="shared" si="39"/>
        <v>-0.11193509202017449</v>
      </c>
    </row>
    <row r="66" spans="1:28">
      <c r="A66" s="243" t="s">
        <v>25</v>
      </c>
      <c r="B66" s="243" t="str">
        <f t="shared" ref="B66:AA66" si="49">B25</f>
        <v>Cantidad</v>
      </c>
      <c r="C66" s="243" t="str">
        <f t="shared" si="49"/>
        <v>(Miles Tm.)</v>
      </c>
      <c r="D66" s="244">
        <f t="shared" ref="D66:E66" si="50">D25</f>
        <v>416.63830099999996</v>
      </c>
      <c r="E66" s="244">
        <f t="shared" si="50"/>
        <v>524.99695399999996</v>
      </c>
      <c r="F66" s="244">
        <f t="shared" si="49"/>
        <v>681.50997000000007</v>
      </c>
      <c r="G66" s="244">
        <f t="shared" si="49"/>
        <v>769.96655399999997</v>
      </c>
      <c r="H66" s="244">
        <f t="shared" si="49"/>
        <v>987.66261499999996</v>
      </c>
      <c r="I66" s="244">
        <f t="shared" si="49"/>
        <v>1169.6602899999998</v>
      </c>
      <c r="J66" s="244">
        <f t="shared" si="49"/>
        <v>855.15530999999999</v>
      </c>
      <c r="K66" s="244">
        <f t="shared" si="49"/>
        <v>771.45482600000003</v>
      </c>
      <c r="L66" s="244">
        <f t="shared" si="49"/>
        <v>934.00496799999996</v>
      </c>
      <c r="M66" s="244">
        <f t="shared" ref="M66" si="51">M25</f>
        <v>941.4404310000001</v>
      </c>
      <c r="N66" s="245">
        <f t="shared" si="49"/>
        <v>51.935699000000007</v>
      </c>
      <c r="O66" s="245">
        <f t="shared" si="49"/>
        <v>78.210219999999993</v>
      </c>
      <c r="P66" s="245">
        <f t="shared" si="49"/>
        <v>40.204238000000004</v>
      </c>
      <c r="Q66" s="245">
        <f t="shared" si="49"/>
        <v>58.485566999999996</v>
      </c>
      <c r="R66" s="245">
        <f t="shared" si="49"/>
        <v>73.420884000000001</v>
      </c>
      <c r="S66" s="245">
        <f t="shared" si="49"/>
        <v>0</v>
      </c>
      <c r="T66" s="245">
        <f t="shared" si="49"/>
        <v>0</v>
      </c>
      <c r="U66" s="245">
        <f t="shared" si="49"/>
        <v>0</v>
      </c>
      <c r="V66" s="245">
        <f t="shared" si="49"/>
        <v>0</v>
      </c>
      <c r="W66" s="245">
        <f t="shared" si="49"/>
        <v>0</v>
      </c>
      <c r="X66" s="245">
        <f t="shared" si="49"/>
        <v>0</v>
      </c>
      <c r="Y66" s="245">
        <f t="shared" si="49"/>
        <v>0</v>
      </c>
      <c r="Z66" s="246">
        <f t="shared" si="49"/>
        <v>348.66690299999999</v>
      </c>
      <c r="AA66" s="246">
        <f t="shared" si="49"/>
        <v>302.25660800000003</v>
      </c>
      <c r="AB66" s="249">
        <f t="shared" si="39"/>
        <v>-0.13310783042691021</v>
      </c>
    </row>
    <row r="67" spans="1:28">
      <c r="A67" s="243" t="s">
        <v>26</v>
      </c>
      <c r="B67" s="243" t="str">
        <f t="shared" ref="B67:AA67" si="52">B33</f>
        <v>Cantidad</v>
      </c>
      <c r="C67" s="243" t="str">
        <f t="shared" si="52"/>
        <v>(Miles Tm.)</v>
      </c>
      <c r="D67" s="244">
        <f t="shared" ref="D67:E67" si="53">D33</f>
        <v>41.111622999999994</v>
      </c>
      <c r="E67" s="244">
        <f t="shared" si="53"/>
        <v>38.263483999999998</v>
      </c>
      <c r="F67" s="244">
        <f t="shared" si="52"/>
        <v>37.071149999999996</v>
      </c>
      <c r="G67" s="244">
        <f t="shared" si="52"/>
        <v>39.02278900000001</v>
      </c>
      <c r="H67" s="244">
        <f t="shared" si="52"/>
        <v>31.899958000000002</v>
      </c>
      <c r="I67" s="244">
        <f t="shared" si="52"/>
        <v>25.545801000000001</v>
      </c>
      <c r="J67" s="244">
        <f t="shared" si="52"/>
        <v>23.824697999999998</v>
      </c>
      <c r="K67" s="244">
        <f t="shared" si="52"/>
        <v>24.640213999999997</v>
      </c>
      <c r="L67" s="244">
        <f t="shared" si="52"/>
        <v>20.111056000000001</v>
      </c>
      <c r="M67" s="244">
        <f t="shared" ref="M67" si="54">M33</f>
        <v>11.359424000000001</v>
      </c>
      <c r="N67" s="245">
        <f t="shared" si="52"/>
        <v>1.31603</v>
      </c>
      <c r="O67" s="245">
        <f t="shared" si="52"/>
        <v>1.4013199999999999</v>
      </c>
      <c r="P67" s="245">
        <f t="shared" si="52"/>
        <v>1.811407</v>
      </c>
      <c r="Q67" s="245">
        <f t="shared" si="52"/>
        <v>1.7588790000000001</v>
      </c>
      <c r="R67" s="245">
        <f t="shared" si="52"/>
        <v>1.561275</v>
      </c>
      <c r="S67" s="245">
        <f t="shared" si="52"/>
        <v>0</v>
      </c>
      <c r="T67" s="245">
        <f t="shared" si="52"/>
        <v>0</v>
      </c>
      <c r="U67" s="245">
        <f t="shared" si="52"/>
        <v>0</v>
      </c>
      <c r="V67" s="245">
        <f t="shared" si="52"/>
        <v>0</v>
      </c>
      <c r="W67" s="245">
        <f t="shared" si="52"/>
        <v>0</v>
      </c>
      <c r="X67" s="245">
        <f t="shared" si="52"/>
        <v>0</v>
      </c>
      <c r="Y67" s="245">
        <f t="shared" si="52"/>
        <v>0</v>
      </c>
      <c r="Z67" s="246">
        <f t="shared" si="52"/>
        <v>7.7703980000000001</v>
      </c>
      <c r="AA67" s="246">
        <f t="shared" si="52"/>
        <v>7.8489110000000002</v>
      </c>
      <c r="AB67" s="249">
        <f t="shared" si="39"/>
        <v>1.0104115645041656E-2</v>
      </c>
    </row>
    <row r="68" spans="1:28">
      <c r="A68" s="243" t="s">
        <v>27</v>
      </c>
      <c r="B68" s="243" t="str">
        <f t="shared" ref="B68:Y68" si="55">B37</f>
        <v>Cantidad</v>
      </c>
      <c r="C68" s="243" t="str">
        <f t="shared" si="55"/>
        <v>(Miles Tm.)</v>
      </c>
      <c r="D68" s="244">
        <f>D29</f>
        <v>7.1777029999999993</v>
      </c>
      <c r="E68" s="244">
        <f>E29</f>
        <v>6.8411140000000001</v>
      </c>
      <c r="F68" s="244">
        <f>F29</f>
        <v>6.7791249999999996</v>
      </c>
      <c r="G68" s="244">
        <f t="shared" ref="G68:R68" si="56">G29</f>
        <v>7.959607000000001</v>
      </c>
      <c r="H68" s="244">
        <f t="shared" si="56"/>
        <v>9.2557340000000003</v>
      </c>
      <c r="I68" s="244">
        <f t="shared" si="56"/>
        <v>9.7848829999999989</v>
      </c>
      <c r="J68" s="244">
        <f t="shared" si="56"/>
        <v>10.373199999999999</v>
      </c>
      <c r="K68" s="244">
        <f t="shared" si="56"/>
        <v>11.368120999999999</v>
      </c>
      <c r="L68" s="244">
        <f t="shared" si="56"/>
        <v>11.646831000000001</v>
      </c>
      <c r="M68" s="244">
        <f t="shared" ref="M68" si="57">M29</f>
        <v>19.371681000000002</v>
      </c>
      <c r="N68" s="245">
        <f t="shared" si="56"/>
        <v>1.3887149999999999</v>
      </c>
      <c r="O68" s="245">
        <f t="shared" si="56"/>
        <v>0.74816900000000008</v>
      </c>
      <c r="P68" s="245">
        <f t="shared" si="56"/>
        <v>1.2708390000000001</v>
      </c>
      <c r="Q68" s="245">
        <f t="shared" si="56"/>
        <v>1.45044</v>
      </c>
      <c r="R68" s="245">
        <f t="shared" si="56"/>
        <v>1.2204079999999999</v>
      </c>
      <c r="S68" s="245">
        <f t="shared" si="55"/>
        <v>0</v>
      </c>
      <c r="T68" s="245">
        <f t="shared" si="55"/>
        <v>0</v>
      </c>
      <c r="U68" s="245">
        <f t="shared" si="55"/>
        <v>0</v>
      </c>
      <c r="V68" s="245">
        <f t="shared" si="55"/>
        <v>0</v>
      </c>
      <c r="W68" s="245">
        <f t="shared" si="55"/>
        <v>0</v>
      </c>
      <c r="X68" s="245">
        <f t="shared" si="55"/>
        <v>0</v>
      </c>
      <c r="Y68" s="245">
        <f t="shared" si="55"/>
        <v>0</v>
      </c>
      <c r="Z68" s="246">
        <f t="shared" ref="Z68:AA68" si="58">Z29</f>
        <v>5.4650090000000002</v>
      </c>
      <c r="AA68" s="246">
        <f t="shared" si="58"/>
        <v>6.0785710000000002</v>
      </c>
      <c r="AB68" s="249">
        <f t="shared" si="39"/>
        <v>0.11227099534511287</v>
      </c>
    </row>
    <row r="69" spans="1:28">
      <c r="A69" s="243" t="s">
        <v>29</v>
      </c>
      <c r="B69" s="243" t="str">
        <f t="shared" ref="B69:AA69" si="59">B37</f>
        <v>Cantidad</v>
      </c>
      <c r="C69" s="243" t="str">
        <f t="shared" si="59"/>
        <v>(Miles Tm.)</v>
      </c>
      <c r="D69" s="244">
        <f t="shared" ref="D69:E69" si="60">D37</f>
        <v>16.161707224000001</v>
      </c>
      <c r="E69" s="244">
        <f t="shared" si="60"/>
        <v>18.255964222000003</v>
      </c>
      <c r="F69" s="244">
        <f t="shared" si="59"/>
        <v>12.22908432</v>
      </c>
      <c r="G69" s="244">
        <f t="shared" si="59"/>
        <v>16.693816124000001</v>
      </c>
      <c r="H69" s="244">
        <f t="shared" si="59"/>
        <v>19.451061820000003</v>
      </c>
      <c r="I69" s="244">
        <f t="shared" si="59"/>
        <v>17.877299378000004</v>
      </c>
      <c r="J69" s="244">
        <f t="shared" si="59"/>
        <v>18.448508504000003</v>
      </c>
      <c r="K69" s="244">
        <f t="shared" si="59"/>
        <v>16.477174284000004</v>
      </c>
      <c r="L69" s="244">
        <f t="shared" ref="L69:M69" si="61">L37</f>
        <v>17.754669809999999</v>
      </c>
      <c r="M69" s="244">
        <f t="shared" si="61"/>
        <v>24.406133279999999</v>
      </c>
      <c r="N69" s="245">
        <f t="shared" si="59"/>
        <v>1.5830079720000001</v>
      </c>
      <c r="O69" s="245">
        <f t="shared" si="59"/>
        <v>1.743105474</v>
      </c>
      <c r="P69" s="245">
        <f t="shared" si="59"/>
        <v>1.9565257700000001</v>
      </c>
      <c r="Q69" s="245">
        <f t="shared" si="59"/>
        <v>1.3996478880000001</v>
      </c>
      <c r="R69" s="245">
        <f t="shared" si="59"/>
        <v>1.8504337840000002</v>
      </c>
      <c r="S69" s="245">
        <f t="shared" si="59"/>
        <v>0</v>
      </c>
      <c r="T69" s="245">
        <f t="shared" si="59"/>
        <v>0</v>
      </c>
      <c r="U69" s="245">
        <f t="shared" si="59"/>
        <v>0</v>
      </c>
      <c r="V69" s="245">
        <f t="shared" si="59"/>
        <v>0</v>
      </c>
      <c r="W69" s="245">
        <f t="shared" si="59"/>
        <v>0</v>
      </c>
      <c r="X69" s="245">
        <f t="shared" si="59"/>
        <v>0</v>
      </c>
      <c r="Y69" s="245">
        <f t="shared" si="59"/>
        <v>0</v>
      </c>
      <c r="Z69" s="246">
        <f t="shared" si="59"/>
        <v>8.5662393640000012</v>
      </c>
      <c r="AA69" s="246">
        <f t="shared" si="59"/>
        <v>8.5327208880000001</v>
      </c>
      <c r="AB69" s="249">
        <f t="shared" si="39"/>
        <v>-3.9128577402195441E-3</v>
      </c>
    </row>
    <row r="70" spans="1:28">
      <c r="AB70" s="21"/>
    </row>
    <row r="72" spans="1:28">
      <c r="S72" s="223"/>
      <c r="T72" s="223"/>
      <c r="U72" s="223"/>
      <c r="V72" s="223"/>
      <c r="W72" s="223"/>
      <c r="X72" s="223"/>
      <c r="Y72" s="223"/>
      <c r="Z72" s="223"/>
      <c r="AA72" s="223"/>
      <c r="AB72" s="216"/>
    </row>
    <row r="73" spans="1:28">
      <c r="J73" s="12" t="s">
        <v>259</v>
      </c>
      <c r="K73" s="224">
        <v>187.35705999999999</v>
      </c>
      <c r="L73" s="216">
        <v>477.93622299999998</v>
      </c>
      <c r="M73" s="224">
        <v>91.795159999999996</v>
      </c>
      <c r="N73" s="293">
        <v>0.44813199999999997</v>
      </c>
      <c r="O73" s="216">
        <v>51.935699000000007</v>
      </c>
      <c r="P73" s="293">
        <v>1.31603</v>
      </c>
      <c r="Q73" s="293">
        <v>1.3887149999999999</v>
      </c>
      <c r="R73" s="293">
        <v>1.5830079720000001</v>
      </c>
      <c r="S73" s="293">
        <v>3.6352076477878725</v>
      </c>
      <c r="T73" s="216">
        <v>1811.2563794365515</v>
      </c>
    </row>
    <row r="74" spans="1:28">
      <c r="J74" s="12" t="s">
        <v>671</v>
      </c>
      <c r="K74" s="224">
        <v>220.39220299999999</v>
      </c>
      <c r="L74" s="216">
        <v>490.01086199999997</v>
      </c>
      <c r="M74" s="224">
        <v>110.88611800000001</v>
      </c>
      <c r="N74" s="293">
        <v>0.52719899999999997</v>
      </c>
      <c r="O74" s="216">
        <v>78.210219999999993</v>
      </c>
      <c r="P74" s="293">
        <v>1.4013199999999999</v>
      </c>
      <c r="Q74" s="293">
        <v>0.74816900000000008</v>
      </c>
      <c r="R74" s="293">
        <v>1.743105474</v>
      </c>
      <c r="S74" s="293">
        <v>3.4352120802236534</v>
      </c>
      <c r="T74" s="216">
        <v>2201.626552844345</v>
      </c>
    </row>
    <row r="75" spans="1:28">
      <c r="J75" s="12" t="s">
        <v>261</v>
      </c>
      <c r="K75" s="224">
        <v>192.59551999999999</v>
      </c>
      <c r="L75" s="216">
        <v>474.21389499999998</v>
      </c>
      <c r="M75" s="224">
        <v>97.585436000000001</v>
      </c>
      <c r="N75" s="293">
        <v>0.56929700000000005</v>
      </c>
      <c r="O75" s="216">
        <v>40.204238000000004</v>
      </c>
      <c r="P75" s="293">
        <v>1.811407</v>
      </c>
      <c r="Q75" s="293">
        <v>1.2708390000000001</v>
      </c>
      <c r="R75" s="293">
        <v>1.9565257700000001</v>
      </c>
      <c r="S75" s="293">
        <v>2.2047326032046222</v>
      </c>
      <c r="T75" s="216">
        <v>1985.3222958613155</v>
      </c>
      <c r="U75" s="293"/>
      <c r="V75" s="293"/>
      <c r="W75" s="216"/>
    </row>
    <row r="76" spans="1:28">
      <c r="J76" s="12" t="s">
        <v>262</v>
      </c>
      <c r="K76" s="224">
        <v>198.84464400000002</v>
      </c>
      <c r="L76" s="216">
        <v>480.99972400000001</v>
      </c>
      <c r="M76" s="224">
        <v>71.078895000000003</v>
      </c>
      <c r="N76" s="293">
        <v>0.51117999999999997</v>
      </c>
      <c r="O76" s="216">
        <v>58.485566999999996</v>
      </c>
      <c r="P76" s="293">
        <v>1.7588790000000001</v>
      </c>
      <c r="Q76" s="293">
        <v>1.45044</v>
      </c>
      <c r="R76" s="293">
        <v>1.3996478880000001</v>
      </c>
      <c r="S76" s="293">
        <v>0.46773675545208349</v>
      </c>
      <c r="T76" s="216">
        <v>1901.3157565175309</v>
      </c>
      <c r="U76" s="293"/>
      <c r="V76" s="293"/>
      <c r="W76" s="216"/>
    </row>
    <row r="77" spans="1:28">
      <c r="K77" s="224">
        <v>212.49664799999999</v>
      </c>
      <c r="L77" s="216">
        <v>492.66532899999999</v>
      </c>
      <c r="M77" s="224">
        <v>121.91149899999999</v>
      </c>
      <c r="N77" s="293">
        <v>0.56509799999999999</v>
      </c>
      <c r="O77" s="216">
        <v>73.420884000000001</v>
      </c>
      <c r="P77" s="293">
        <v>1.561275</v>
      </c>
      <c r="Q77" s="293">
        <v>1.2204079999999999</v>
      </c>
      <c r="R77" s="293">
        <v>1.8504337840000002</v>
      </c>
      <c r="S77" s="293">
        <v>1.8274669584491505</v>
      </c>
      <c r="T77" s="216">
        <v>2119.5613596871908</v>
      </c>
      <c r="U77" s="175"/>
      <c r="V77" s="175"/>
      <c r="W77" s="175"/>
    </row>
    <row r="78" spans="1:28">
      <c r="U78" s="293"/>
      <c r="V78" s="293"/>
      <c r="W78" s="216"/>
    </row>
    <row r="79" spans="1:28">
      <c r="L79" s="10"/>
      <c r="M79" s="10"/>
      <c r="N79" s="216"/>
      <c r="O79" s="216"/>
      <c r="P79" s="216"/>
      <c r="Q79" s="293"/>
      <c r="R79" s="216"/>
      <c r="S79" s="293"/>
      <c r="T79" s="293"/>
      <c r="U79" s="293"/>
      <c r="V79" s="293"/>
      <c r="W79" s="216"/>
    </row>
    <row r="80" spans="1:28">
      <c r="J80" s="12">
        <v>2016</v>
      </c>
      <c r="K80" s="224">
        <v>916.58464400000003</v>
      </c>
      <c r="L80" s="216">
        <v>2323.8757270000001</v>
      </c>
      <c r="M80" s="216">
        <v>444.33121599999998</v>
      </c>
      <c r="N80" s="293">
        <v>2.9512549999999997</v>
      </c>
      <c r="O80" s="216">
        <v>348.66690299999999</v>
      </c>
      <c r="P80" s="293">
        <v>7.7703980000000001</v>
      </c>
      <c r="Q80" s="293">
        <v>5.4650090000000002</v>
      </c>
      <c r="R80" s="293">
        <v>8.5662393640000012</v>
      </c>
      <c r="S80" s="293">
        <v>2.6262591349732585</v>
      </c>
      <c r="T80" s="216">
        <v>7914.7166350427233</v>
      </c>
      <c r="U80" s="293"/>
      <c r="V80" s="293"/>
      <c r="W80" s="216"/>
    </row>
    <row r="81" spans="10:24">
      <c r="J81" s="12">
        <v>2017</v>
      </c>
      <c r="K81" s="224">
        <v>1011.6860750000001</v>
      </c>
      <c r="L81" s="216">
        <v>2415.8260330000003</v>
      </c>
      <c r="M81" s="216">
        <v>493.25710800000002</v>
      </c>
      <c r="N81" s="293">
        <v>2.6209059999999997</v>
      </c>
      <c r="O81" s="216">
        <v>302.25660800000003</v>
      </c>
      <c r="P81" s="293">
        <v>7.8489110000000002</v>
      </c>
      <c r="Q81" s="293">
        <v>6.0785710000000002</v>
      </c>
      <c r="R81" s="293">
        <v>8.5327208880000001</v>
      </c>
      <c r="S81" s="293">
        <v>11.570356045117382</v>
      </c>
      <c r="T81" s="216">
        <v>10019.082344346934</v>
      </c>
      <c r="U81" s="293"/>
      <c r="V81" s="293"/>
      <c r="W81" s="216"/>
    </row>
    <row r="82" spans="10:24">
      <c r="J82" s="12" t="s">
        <v>38</v>
      </c>
      <c r="K82" s="440">
        <v>0.10375629967459954</v>
      </c>
      <c r="L82" s="440">
        <v>3.9567651975393359E-2</v>
      </c>
      <c r="M82" s="440">
        <v>0.11011130939762737</v>
      </c>
      <c r="N82" s="440">
        <v>-0.11193509202017449</v>
      </c>
      <c r="O82" s="440">
        <v>-0.13310783042691021</v>
      </c>
      <c r="P82" s="440">
        <v>1.0104115645041656E-2</v>
      </c>
      <c r="Q82" s="440">
        <v>0.11227099534511287</v>
      </c>
      <c r="R82" s="440">
        <v>-3.9128577402195441E-3</v>
      </c>
      <c r="S82" s="440">
        <v>3.4056414277775353</v>
      </c>
      <c r="T82" s="440">
        <v>0.26588010744276658</v>
      </c>
      <c r="U82" s="293"/>
      <c r="V82" s="293"/>
      <c r="W82" s="216"/>
    </row>
    <row r="83" spans="10:24">
      <c r="L83" s="10"/>
      <c r="M83" s="10"/>
      <c r="N83" s="216"/>
      <c r="O83" s="216"/>
      <c r="P83" s="216"/>
      <c r="Q83" s="293"/>
      <c r="R83" s="216"/>
      <c r="S83" s="293"/>
      <c r="T83" s="293"/>
      <c r="U83" s="293"/>
      <c r="V83" s="293"/>
      <c r="W83" s="216"/>
    </row>
    <row r="84" spans="10:24">
      <c r="L84" s="10"/>
      <c r="M84" s="10"/>
      <c r="N84" s="216"/>
      <c r="O84" s="216"/>
      <c r="P84" s="216"/>
      <c r="Q84" s="293"/>
      <c r="R84" s="216"/>
      <c r="S84" s="293"/>
      <c r="T84" s="293"/>
      <c r="U84" s="293"/>
      <c r="V84" s="293"/>
      <c r="W84" s="216"/>
    </row>
    <row r="85" spans="10:24">
      <c r="L85" s="10"/>
      <c r="M85" s="10"/>
      <c r="N85" s="216"/>
      <c r="O85" s="216"/>
      <c r="P85" s="216"/>
      <c r="Q85" s="293"/>
      <c r="R85" s="216"/>
      <c r="S85" s="293"/>
      <c r="T85" s="293"/>
      <c r="U85" s="293"/>
      <c r="V85" s="293"/>
      <c r="W85" s="216"/>
    </row>
    <row r="86" spans="10:24">
      <c r="L86" s="10"/>
      <c r="M86" s="10"/>
      <c r="N86" s="216"/>
      <c r="O86" s="216"/>
      <c r="P86" s="216"/>
      <c r="Q86" s="293"/>
      <c r="R86" s="216"/>
      <c r="S86" s="293"/>
      <c r="T86" s="293"/>
      <c r="U86" s="293"/>
      <c r="V86" s="293"/>
      <c r="W86" s="216"/>
    </row>
    <row r="87" spans="10:24">
      <c r="L87" s="10"/>
      <c r="M87" s="10"/>
      <c r="O87" s="216"/>
      <c r="P87" s="216"/>
      <c r="Q87" s="216"/>
      <c r="R87" s="293"/>
      <c r="S87" s="216"/>
      <c r="T87" s="293"/>
      <c r="U87" s="293"/>
      <c r="V87" s="293"/>
      <c r="W87" s="293"/>
      <c r="X87" s="216"/>
    </row>
    <row r="88" spans="10:24">
      <c r="O88" s="216"/>
      <c r="P88" s="216"/>
      <c r="Q88" s="216"/>
      <c r="R88" s="293"/>
      <c r="S88" s="216"/>
      <c r="T88" s="293"/>
      <c r="U88" s="293"/>
      <c r="V88" s="293"/>
      <c r="W88" s="293"/>
      <c r="X88" s="216"/>
    </row>
    <row r="94" spans="10:24">
      <c r="L94" s="334"/>
      <c r="M94" s="334"/>
      <c r="N94" s="335"/>
      <c r="O94" s="336"/>
      <c r="P94" s="335"/>
      <c r="Q94" s="336"/>
      <c r="R94" s="336"/>
      <c r="S94" s="336"/>
      <c r="T94" s="293"/>
      <c r="U94" s="216"/>
    </row>
    <row r="95" spans="10:24">
      <c r="L95" s="334"/>
      <c r="M95" s="334"/>
      <c r="N95" s="335"/>
      <c r="O95" s="336"/>
      <c r="P95" s="335"/>
      <c r="Q95" s="336"/>
      <c r="R95" s="336"/>
      <c r="S95" s="336"/>
      <c r="T95" s="293"/>
      <c r="U95" s="216"/>
    </row>
    <row r="96" spans="10:24">
      <c r="L96" s="333"/>
      <c r="M96" s="333"/>
      <c r="N96" s="333"/>
      <c r="O96" s="333"/>
      <c r="P96" s="333"/>
      <c r="Q96" s="333"/>
      <c r="R96" s="333"/>
      <c r="S96" s="333"/>
      <c r="T96" s="333"/>
      <c r="U96" s="333"/>
    </row>
  </sheetData>
  <mergeCells count="2">
    <mergeCell ref="Z4:AA4"/>
    <mergeCell ref="F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O30"/>
  <sheetViews>
    <sheetView zoomScale="130" zoomScaleNormal="130" workbookViewId="0">
      <pane xSplit="1" topLeftCell="B1" activePane="topRight" state="frozen"/>
      <selection activeCell="B24" sqref="B24"/>
      <selection pane="topRight" activeCell="N26" sqref="B24:N26"/>
    </sheetView>
  </sheetViews>
  <sheetFormatPr baseColWidth="10" defaultColWidth="11.5703125" defaultRowHeight="12"/>
  <cols>
    <col min="1" max="1" width="37.5703125" style="12" customWidth="1"/>
    <col min="2" max="10" width="6.7109375" style="12" customWidth="1"/>
    <col min="11" max="12" width="8.28515625" style="12" customWidth="1"/>
    <col min="13" max="13" width="11.5703125" style="12"/>
    <col min="14" max="14" width="11.5703125" style="10"/>
    <col min="15" max="15" width="15.7109375" style="10" bestFit="1" customWidth="1"/>
    <col min="16" max="16384" width="11.5703125" style="10"/>
  </cols>
  <sheetData>
    <row r="1" spans="1:15" ht="15">
      <c r="A1" s="1" t="s">
        <v>227</v>
      </c>
    </row>
    <row r="2" spans="1:15" ht="15">
      <c r="A2" s="15" t="s">
        <v>152</v>
      </c>
    </row>
    <row r="4" spans="1:15" ht="14.45" customHeight="1">
      <c r="A4" s="181" t="s">
        <v>76</v>
      </c>
      <c r="B4" s="320">
        <v>2008</v>
      </c>
      <c r="C4" s="320">
        <v>2009</v>
      </c>
      <c r="D4" s="320">
        <v>2010</v>
      </c>
      <c r="E4" s="320">
        <v>2011</v>
      </c>
      <c r="F4" s="320">
        <v>2012</v>
      </c>
      <c r="G4" s="320">
        <v>2013</v>
      </c>
      <c r="H4" s="320">
        <v>2014</v>
      </c>
      <c r="I4" s="320">
        <v>2015</v>
      </c>
      <c r="J4" s="226">
        <v>2016</v>
      </c>
      <c r="K4" s="296">
        <v>2016</v>
      </c>
      <c r="L4" s="277">
        <v>2017</v>
      </c>
      <c r="M4" s="296" t="s">
        <v>38</v>
      </c>
      <c r="N4" s="179" t="s">
        <v>72</v>
      </c>
    </row>
    <row r="5" spans="1:15" s="54" customForma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532" t="s">
        <v>685</v>
      </c>
      <c r="L5" s="532"/>
      <c r="M5" s="183"/>
      <c r="N5" s="183"/>
    </row>
    <row r="6" spans="1:15" s="32" customFormat="1">
      <c r="A6" s="71"/>
      <c r="B6" s="31"/>
      <c r="C6" s="31"/>
      <c r="D6" s="31"/>
      <c r="E6" s="31"/>
      <c r="F6" s="31"/>
      <c r="G6" s="31"/>
      <c r="H6" s="31"/>
      <c r="L6" s="31"/>
      <c r="M6" s="31"/>
      <c r="N6" s="31"/>
    </row>
    <row r="7" spans="1:15" s="32" customFormat="1" ht="12.75" thickBot="1">
      <c r="A7" s="30"/>
      <c r="B7" s="31"/>
      <c r="C7" s="31"/>
      <c r="D7" s="31"/>
      <c r="E7" s="31"/>
      <c r="F7" s="31"/>
      <c r="G7" s="31"/>
      <c r="H7" s="31"/>
      <c r="K7" s="301"/>
      <c r="L7" s="302"/>
      <c r="M7" s="31"/>
      <c r="N7" s="31"/>
    </row>
    <row r="8" spans="1:15">
      <c r="H8" s="28"/>
      <c r="K8" s="303"/>
      <c r="L8" s="304"/>
      <c r="M8" s="297"/>
      <c r="N8" s="281"/>
    </row>
    <row r="9" spans="1:15">
      <c r="A9" s="184" t="s">
        <v>355</v>
      </c>
      <c r="B9" s="185">
        <v>18100.9679482994</v>
      </c>
      <c r="C9" s="185">
        <v>16481.813528277929</v>
      </c>
      <c r="D9" s="185">
        <v>21902.831565768924</v>
      </c>
      <c r="E9" s="185">
        <v>27525.674834212732</v>
      </c>
      <c r="F9" s="185">
        <v>27466.673086776646</v>
      </c>
      <c r="G9" s="185">
        <v>23789.445416193055</v>
      </c>
      <c r="H9" s="185">
        <v>20545.413928408008</v>
      </c>
      <c r="I9" s="230">
        <v>18836.319853859721</v>
      </c>
      <c r="J9" s="329">
        <v>21652.039016532108</v>
      </c>
      <c r="K9" s="305">
        <v>7914.7166350427242</v>
      </c>
      <c r="L9" s="306">
        <v>10019.082344346936</v>
      </c>
      <c r="M9" s="299">
        <f>L9/K9-1</f>
        <v>0.26588010744276658</v>
      </c>
      <c r="N9" s="282">
        <f>L9/$L$24</f>
        <v>0.5984218503468911</v>
      </c>
    </row>
    <row r="10" spans="1:15">
      <c r="A10" s="184" t="s">
        <v>319</v>
      </c>
      <c r="B10" s="185">
        <v>175.89179999999999</v>
      </c>
      <c r="C10" s="185">
        <v>148.02010000000001</v>
      </c>
      <c r="D10" s="185">
        <v>251.68170000000003</v>
      </c>
      <c r="E10" s="185">
        <v>491.9676</v>
      </c>
      <c r="F10" s="185">
        <v>722.2650000000001</v>
      </c>
      <c r="G10" s="185">
        <v>721.94380000000012</v>
      </c>
      <c r="H10" s="185">
        <v>663.60569999999996</v>
      </c>
      <c r="I10" s="230">
        <v>697.67470000000003</v>
      </c>
      <c r="J10" s="329">
        <v>639.86619999999994</v>
      </c>
      <c r="K10" s="305">
        <v>262.06659999999999</v>
      </c>
      <c r="L10" s="306">
        <v>207.99460000000002</v>
      </c>
      <c r="M10" s="299">
        <f t="shared" ref="M10:M21" si="0">L10/K10-1</f>
        <v>-0.20632923081384646</v>
      </c>
      <c r="N10" s="282">
        <f t="shared" ref="N10:N21" si="1">L10/$L$24</f>
        <v>1.2423145066213606E-2</v>
      </c>
    </row>
    <row r="11" spans="1:15">
      <c r="A11" s="184" t="s">
        <v>320</v>
      </c>
      <c r="B11" s="185">
        <v>908.78440000000012</v>
      </c>
      <c r="C11" s="185">
        <v>570.93029999999999</v>
      </c>
      <c r="D11" s="185">
        <v>949.29350000000011</v>
      </c>
      <c r="E11" s="185">
        <v>1129.5879</v>
      </c>
      <c r="F11" s="185">
        <v>1301.0628000000002</v>
      </c>
      <c r="G11" s="185">
        <v>1320.0777</v>
      </c>
      <c r="H11" s="185">
        <v>1148.5262999999998</v>
      </c>
      <c r="I11" s="230">
        <v>1080.2878000000001</v>
      </c>
      <c r="J11" s="329">
        <v>1083.5482999999999</v>
      </c>
      <c r="K11" s="305">
        <v>420.60750000000002</v>
      </c>
      <c r="L11" s="306">
        <v>498.30509999999998</v>
      </c>
      <c r="M11" s="299">
        <f t="shared" si="0"/>
        <v>0.18472709117169805</v>
      </c>
      <c r="N11" s="282">
        <f t="shared" si="1"/>
        <v>2.9762871461730622E-2</v>
      </c>
    </row>
    <row r="12" spans="1:15">
      <c r="A12" s="184" t="s">
        <v>321</v>
      </c>
      <c r="B12" s="185">
        <v>327.77690000000001</v>
      </c>
      <c r="C12" s="185">
        <v>368.9264</v>
      </c>
      <c r="D12" s="185">
        <v>393.05259999999987</v>
      </c>
      <c r="E12" s="185">
        <v>475.91149999999999</v>
      </c>
      <c r="F12" s="185">
        <v>545.32429999999999</v>
      </c>
      <c r="G12" s="185">
        <v>544.48760000000016</v>
      </c>
      <c r="H12" s="185">
        <v>581.29720000000009</v>
      </c>
      <c r="I12" s="230">
        <v>525.20709999999997</v>
      </c>
      <c r="J12" s="329">
        <v>442.02819999999997</v>
      </c>
      <c r="K12" s="305">
        <v>180.8605</v>
      </c>
      <c r="L12" s="306">
        <v>185.01520000000002</v>
      </c>
      <c r="M12" s="299">
        <f t="shared" si="0"/>
        <v>2.29718484688477E-2</v>
      </c>
      <c r="N12" s="282">
        <f t="shared" si="1"/>
        <v>1.1050626646338527E-2</v>
      </c>
      <c r="O12" s="292">
        <f>SUM(N9:N12)</f>
        <v>0.65165849352117378</v>
      </c>
    </row>
    <row r="13" spans="1:15">
      <c r="A13" s="61" t="s">
        <v>322</v>
      </c>
      <c r="B13" s="25">
        <v>2681.4368000245331</v>
      </c>
      <c r="C13" s="25">
        <v>1920.8202588002309</v>
      </c>
      <c r="D13" s="25">
        <v>3088.1233844173048</v>
      </c>
      <c r="E13" s="25">
        <v>4567.8024539648541</v>
      </c>
      <c r="F13" s="25">
        <v>4995.5372719897332</v>
      </c>
      <c r="G13" s="25">
        <v>5270.9630859503377</v>
      </c>
      <c r="H13" s="25">
        <v>4562.2725959757954</v>
      </c>
      <c r="I13" s="229">
        <v>2301.9020648507772</v>
      </c>
      <c r="J13" s="330">
        <v>2209.6042506134827</v>
      </c>
      <c r="K13" s="307">
        <v>666.57347099775495</v>
      </c>
      <c r="L13" s="308">
        <v>1308.4946823752312</v>
      </c>
      <c r="M13" s="300">
        <f t="shared" si="0"/>
        <v>0.96301644050823354</v>
      </c>
      <c r="N13" s="283">
        <f t="shared" si="1"/>
        <v>7.8154044660373831E-2</v>
      </c>
      <c r="O13" s="21">
        <f>100%-O12</f>
        <v>0.34834150647882622</v>
      </c>
    </row>
    <row r="14" spans="1:15">
      <c r="A14" s="61" t="s">
        <v>346</v>
      </c>
      <c r="B14" s="25">
        <v>1797.3858471823089</v>
      </c>
      <c r="C14" s="25">
        <v>1683.2136660010215</v>
      </c>
      <c r="D14" s="25">
        <v>1884.2183061226253</v>
      </c>
      <c r="E14" s="25">
        <v>2113.5156486492629</v>
      </c>
      <c r="F14" s="25">
        <v>2311.7126019672733</v>
      </c>
      <c r="G14" s="25">
        <v>1706.6950634617754</v>
      </c>
      <c r="H14" s="25">
        <v>1730.5254660543083</v>
      </c>
      <c r="I14" s="229">
        <v>1449.312460068011</v>
      </c>
      <c r="J14" s="330">
        <v>1266.7486399764689</v>
      </c>
      <c r="K14" s="307">
        <v>585.25252194325856</v>
      </c>
      <c r="L14" s="308">
        <v>835.01964476220405</v>
      </c>
      <c r="M14" s="300">
        <f t="shared" si="0"/>
        <v>0.42676812735402603</v>
      </c>
      <c r="N14" s="283">
        <f t="shared" si="1"/>
        <v>4.9874228369481764E-2</v>
      </c>
    </row>
    <row r="15" spans="1:15">
      <c r="A15" s="61" t="s">
        <v>323</v>
      </c>
      <c r="B15" s="25">
        <v>685.93448714902649</v>
      </c>
      <c r="C15" s="25">
        <v>634.36531445369326</v>
      </c>
      <c r="D15" s="25">
        <v>975.09790797619473</v>
      </c>
      <c r="E15" s="25">
        <v>1689.3502871966998</v>
      </c>
      <c r="F15" s="25">
        <v>1094.8051389253683</v>
      </c>
      <c r="G15" s="25">
        <v>785.88057815767991</v>
      </c>
      <c r="H15" s="25">
        <v>847.43103959854761</v>
      </c>
      <c r="I15" s="229">
        <v>703.8922290231435</v>
      </c>
      <c r="J15" s="330">
        <v>875.63225430814714</v>
      </c>
      <c r="K15" s="307">
        <v>128.17141146531108</v>
      </c>
      <c r="L15" s="308">
        <v>142.91112611692833</v>
      </c>
      <c r="M15" s="300">
        <f t="shared" si="0"/>
        <v>0.11500001820301775</v>
      </c>
      <c r="N15" s="283">
        <f t="shared" si="1"/>
        <v>8.5358256960832071E-3</v>
      </c>
    </row>
    <row r="16" spans="1:15">
      <c r="A16" s="61" t="s">
        <v>324</v>
      </c>
      <c r="B16" s="25">
        <v>1912.6476</v>
      </c>
      <c r="C16" s="25">
        <v>1827.6067999999998</v>
      </c>
      <c r="D16" s="25">
        <v>2202.5515999999998</v>
      </c>
      <c r="E16" s="25">
        <v>2835.5270999999998</v>
      </c>
      <c r="F16" s="25">
        <v>3082.7011000000002</v>
      </c>
      <c r="G16" s="25">
        <v>3444.3696</v>
      </c>
      <c r="H16" s="25">
        <v>4231.3062</v>
      </c>
      <c r="I16" s="229">
        <v>4387.2945000000009</v>
      </c>
      <c r="J16" s="330">
        <v>4667.4306999999999</v>
      </c>
      <c r="K16" s="307">
        <v>1653.8879000000002</v>
      </c>
      <c r="L16" s="308">
        <v>1793.6372999999999</v>
      </c>
      <c r="M16" s="300">
        <f t="shared" si="0"/>
        <v>8.4497504335087958E-2</v>
      </c>
      <c r="N16" s="283">
        <f t="shared" si="1"/>
        <v>0.10713074461582987</v>
      </c>
    </row>
    <row r="17" spans="1:14">
      <c r="A17" s="61" t="s">
        <v>345</v>
      </c>
      <c r="B17" s="25">
        <v>621.93760000000009</v>
      </c>
      <c r="C17" s="25">
        <v>517.92150000000004</v>
      </c>
      <c r="D17" s="25">
        <v>643.65350000000001</v>
      </c>
      <c r="E17" s="25">
        <v>1049.4242000000002</v>
      </c>
      <c r="F17" s="25">
        <v>1016.9302</v>
      </c>
      <c r="G17" s="25">
        <v>1030.2617</v>
      </c>
      <c r="H17" s="25">
        <v>1155.346</v>
      </c>
      <c r="I17" s="229">
        <v>933.53810000000021</v>
      </c>
      <c r="J17" s="330">
        <v>907.48299999999995</v>
      </c>
      <c r="K17" s="307">
        <v>350.72669999999999</v>
      </c>
      <c r="L17" s="308">
        <v>493.94779999999997</v>
      </c>
      <c r="M17" s="300">
        <f t="shared" si="0"/>
        <v>0.40835528062163506</v>
      </c>
      <c r="N17" s="283">
        <f t="shared" si="1"/>
        <v>2.9502617734003977E-2</v>
      </c>
    </row>
    <row r="18" spans="1:14">
      <c r="A18" s="239" t="s">
        <v>325</v>
      </c>
      <c r="B18" s="240">
        <v>2025.8468000000005</v>
      </c>
      <c r="C18" s="240">
        <v>1495.3791999999999</v>
      </c>
      <c r="D18" s="240">
        <v>1560.8283999999999</v>
      </c>
      <c r="E18" s="240">
        <v>1989.8615</v>
      </c>
      <c r="F18" s="240">
        <v>2177.0586000000003</v>
      </c>
      <c r="G18" s="240">
        <v>1927.9707999999998</v>
      </c>
      <c r="H18" s="240">
        <v>1800.1976000000002</v>
      </c>
      <c r="I18" s="229">
        <v>1328.5608999999999</v>
      </c>
      <c r="J18" s="330">
        <v>1195.4779000000001</v>
      </c>
      <c r="K18" s="307">
        <v>487.03059999999999</v>
      </c>
      <c r="L18" s="308">
        <v>483.5795</v>
      </c>
      <c r="M18" s="300">
        <f t="shared" si="0"/>
        <v>-7.086002399027902E-3</v>
      </c>
      <c r="N18" s="283">
        <f t="shared" si="1"/>
        <v>2.8883337738321292E-2</v>
      </c>
    </row>
    <row r="19" spans="1:14">
      <c r="A19" s="239" t="s">
        <v>326</v>
      </c>
      <c r="B19" s="240">
        <v>427.76830000000001</v>
      </c>
      <c r="C19" s="240">
        <v>335.83899999999994</v>
      </c>
      <c r="D19" s="240">
        <v>359.17520000000002</v>
      </c>
      <c r="E19" s="240">
        <v>401.69369999999998</v>
      </c>
      <c r="F19" s="240">
        <v>438.08229999999998</v>
      </c>
      <c r="G19" s="240">
        <v>427.33410000000003</v>
      </c>
      <c r="H19" s="240">
        <v>416.25689999999997</v>
      </c>
      <c r="I19" s="229">
        <v>352.39059999999995</v>
      </c>
      <c r="J19" s="330">
        <v>321.1798</v>
      </c>
      <c r="K19" s="307">
        <v>120.08150000000001</v>
      </c>
      <c r="L19" s="308">
        <v>141.01820000000001</v>
      </c>
      <c r="M19" s="300">
        <f t="shared" si="0"/>
        <v>0.17435408451759837</v>
      </c>
      <c r="N19" s="283">
        <f t="shared" si="1"/>
        <v>8.4227646081981127E-3</v>
      </c>
    </row>
    <row r="20" spans="1:14">
      <c r="A20" s="239" t="s">
        <v>344</v>
      </c>
      <c r="B20" s="240">
        <v>1040.7969000000001</v>
      </c>
      <c r="C20" s="240">
        <v>837.80100000000004</v>
      </c>
      <c r="D20" s="240">
        <v>1228.2731999999999</v>
      </c>
      <c r="E20" s="240">
        <v>1654.8217</v>
      </c>
      <c r="F20" s="240">
        <v>1636.3205999999998</v>
      </c>
      <c r="G20" s="240">
        <v>1510.0326</v>
      </c>
      <c r="H20" s="240">
        <v>1514.9664</v>
      </c>
      <c r="I20" s="229">
        <v>1401.8610999999996</v>
      </c>
      <c r="J20" s="330">
        <v>1333.8604999999998</v>
      </c>
      <c r="K20" s="307">
        <v>553.96960000000001</v>
      </c>
      <c r="L20" s="308">
        <v>530.34519999999998</v>
      </c>
      <c r="M20" s="300">
        <f t="shared" si="0"/>
        <v>-4.2645661422576309E-2</v>
      </c>
      <c r="N20" s="283">
        <f t="shared" si="1"/>
        <v>3.1676569270404457E-2</v>
      </c>
    </row>
    <row r="21" spans="1:14">
      <c r="A21" s="61" t="s">
        <v>32</v>
      </c>
      <c r="B21" s="25">
        <v>311.30424654000001</v>
      </c>
      <c r="C21" s="25">
        <v>247.88257134000003</v>
      </c>
      <c r="D21" s="25">
        <v>364.29995030999999</v>
      </c>
      <c r="E21" s="25">
        <v>450.82314214999997</v>
      </c>
      <c r="F21" s="25">
        <v>622.13367848000007</v>
      </c>
      <c r="G21" s="25">
        <v>381.17453501</v>
      </c>
      <c r="H21" s="25">
        <v>335.53756860000004</v>
      </c>
      <c r="I21" s="229">
        <v>237.42250985999999</v>
      </c>
      <c r="J21" s="330">
        <v>242.61170436</v>
      </c>
      <c r="K21" s="309">
        <v>93.528349800000001</v>
      </c>
      <c r="L21" s="310">
        <v>103.15684709999999</v>
      </c>
      <c r="M21" s="300">
        <f t="shared" si="0"/>
        <v>0.10294736644653169</v>
      </c>
      <c r="N21" s="283">
        <f t="shared" si="1"/>
        <v>6.161373786129621E-3</v>
      </c>
    </row>
    <row r="22" spans="1:14" ht="12.75" thickBot="1">
      <c r="A22" s="61"/>
      <c r="B22" s="25"/>
      <c r="C22" s="25"/>
      <c r="D22" s="25"/>
      <c r="E22" s="25"/>
      <c r="F22" s="25"/>
      <c r="G22" s="25"/>
      <c r="H22" s="25"/>
      <c r="J22" s="23"/>
      <c r="K22" s="23"/>
      <c r="L22" s="284"/>
      <c r="M22" s="298"/>
      <c r="N22" s="285"/>
    </row>
    <row r="23" spans="1:14">
      <c r="A23" s="61"/>
      <c r="B23" s="14"/>
      <c r="C23" s="14"/>
      <c r="D23" s="14"/>
      <c r="E23" s="14"/>
      <c r="F23" s="14"/>
      <c r="G23" s="14"/>
      <c r="H23" s="14"/>
      <c r="L23" s="14"/>
      <c r="M23" s="14"/>
      <c r="N23" s="21"/>
    </row>
    <row r="24" spans="1:14">
      <c r="A24" s="62" t="s">
        <v>75</v>
      </c>
      <c r="B24" s="17">
        <v>28094.019126088009</v>
      </c>
      <c r="C24" s="17">
        <v>31018.47962919527</v>
      </c>
      <c r="D24" s="17">
        <v>27070.51963887288</v>
      </c>
      <c r="E24" s="17">
        <f t="shared" ref="E24:K24" si="2">SUM(E9:E21)</f>
        <v>46375.961566173552</v>
      </c>
      <c r="F24" s="17">
        <f t="shared" si="2"/>
        <v>47410.606678139018</v>
      </c>
      <c r="G24" s="17">
        <f t="shared" si="2"/>
        <v>42860.636578772857</v>
      </c>
      <c r="H24" s="17">
        <f t="shared" si="2"/>
        <v>39532.682898636653</v>
      </c>
      <c r="I24" s="17">
        <f t="shared" si="2"/>
        <v>34235.663917661652</v>
      </c>
      <c r="J24" s="17">
        <f t="shared" si="2"/>
        <v>36837.510465790205</v>
      </c>
      <c r="K24" s="17">
        <f t="shared" si="2"/>
        <v>13417.47328924905</v>
      </c>
      <c r="L24" s="17">
        <f>SUM(L9:L21)</f>
        <v>16742.507544701301</v>
      </c>
      <c r="M24" s="63">
        <f t="shared" ref="M24:M26" si="3">L24/K24-1</f>
        <v>0.24781374136339696</v>
      </c>
      <c r="N24" s="63">
        <v>1</v>
      </c>
    </row>
    <row r="25" spans="1:14">
      <c r="A25" s="74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73"/>
    </row>
    <row r="26" spans="1:14">
      <c r="A26" s="62" t="s">
        <v>361</v>
      </c>
      <c r="B26" s="17">
        <f t="shared" ref="B26:J26" si="4">SUM(B9:B12)</f>
        <v>19513.421048299402</v>
      </c>
      <c r="C26" s="17">
        <f t="shared" si="4"/>
        <v>17569.690328277931</v>
      </c>
      <c r="D26" s="17">
        <f t="shared" si="4"/>
        <v>23496.859365768923</v>
      </c>
      <c r="E26" s="17">
        <f t="shared" si="4"/>
        <v>29623.141834212729</v>
      </c>
      <c r="F26" s="17">
        <f t="shared" si="4"/>
        <v>30035.325186776645</v>
      </c>
      <c r="G26" s="17">
        <f t="shared" si="4"/>
        <v>26375.954516193058</v>
      </c>
      <c r="H26" s="17">
        <f t="shared" si="4"/>
        <v>22938.843128408011</v>
      </c>
      <c r="I26" s="17">
        <f t="shared" si="4"/>
        <v>21139.489453859722</v>
      </c>
      <c r="J26" s="17">
        <f t="shared" si="4"/>
        <v>23817.481716532107</v>
      </c>
      <c r="K26" s="17">
        <f>SUM(K9:K12)</f>
        <v>8778.2512350427241</v>
      </c>
      <c r="L26" s="17">
        <f>SUM(L9:L12)</f>
        <v>10910.397244346936</v>
      </c>
      <c r="M26" s="63">
        <f t="shared" si="3"/>
        <v>0.24288960889985667</v>
      </c>
      <c r="N26" s="63">
        <f>SUM(N9:N12)</f>
        <v>0.65165849352117378</v>
      </c>
    </row>
    <row r="29" spans="1:14">
      <c r="A29" s="5" t="s">
        <v>31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s="47" customFormat="1"/>
  </sheetData>
  <mergeCells count="1">
    <mergeCell ref="K5:L5"/>
  </mergeCells>
  <pageMargins left="0.7" right="0.7" top="0.75" bottom="0.75" header="0.3" footer="0.3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1"/>
  <sheetViews>
    <sheetView zoomScaleNormal="100" workbookViewId="0">
      <selection activeCell="N16" sqref="N16"/>
    </sheetView>
  </sheetViews>
  <sheetFormatPr baseColWidth="10" defaultColWidth="11.5703125" defaultRowHeight="12"/>
  <cols>
    <col min="1" max="1" width="37.5703125" style="12" customWidth="1"/>
    <col min="2" max="2" width="13" style="12" customWidth="1"/>
    <col min="3" max="4" width="11.5703125" style="10"/>
    <col min="5" max="5" width="37.5703125" style="12" hidden="1" customWidth="1"/>
    <col min="6" max="6" width="6.7109375" style="12" hidden="1" customWidth="1"/>
    <col min="7" max="8" width="0" style="10" hidden="1" customWidth="1"/>
    <col min="9" max="16384" width="11.5703125" style="10"/>
  </cols>
  <sheetData>
    <row r="1" spans="1:14" ht="15">
      <c r="A1" s="1" t="s">
        <v>357</v>
      </c>
      <c r="E1" s="1"/>
    </row>
    <row r="2" spans="1:14" ht="15">
      <c r="A2" s="15" t="s">
        <v>356</v>
      </c>
      <c r="E2" s="15"/>
    </row>
    <row r="4" spans="1:14" ht="14.45" customHeight="1">
      <c r="A4" s="181" t="s">
        <v>76</v>
      </c>
      <c r="B4" s="278">
        <v>2016</v>
      </c>
      <c r="C4" s="278" t="s">
        <v>72</v>
      </c>
      <c r="E4" s="1"/>
    </row>
    <row r="5" spans="1:14" s="54" customFormat="1" ht="15">
      <c r="A5" s="182"/>
      <c r="B5" s="183"/>
      <c r="C5" s="183"/>
      <c r="E5" s="1"/>
      <c r="F5" s="12"/>
      <c r="G5" s="10"/>
    </row>
    <row r="6" spans="1:14" s="32" customFormat="1" ht="15">
      <c r="A6" s="71"/>
      <c r="B6" s="31"/>
      <c r="C6" s="31"/>
      <c r="E6" s="1"/>
      <c r="F6" s="12"/>
      <c r="G6" s="10"/>
    </row>
    <row r="7" spans="1:14" s="32" customFormat="1" ht="12.75" thickBot="1">
      <c r="A7" s="288" t="s">
        <v>359</v>
      </c>
      <c r="B7" s="289">
        <f>SUM(B9:B17)</f>
        <v>10019.082344346934</v>
      </c>
      <c r="C7" s="283">
        <f>B7/$B$24</f>
        <v>0.91830591682059781</v>
      </c>
      <c r="E7" s="30"/>
      <c r="F7" s="31"/>
      <c r="G7" s="31"/>
    </row>
    <row r="8" spans="1:14">
      <c r="C8" s="281"/>
      <c r="G8" s="281"/>
      <c r="L8" s="10" t="s">
        <v>9</v>
      </c>
      <c r="M8" s="497">
        <v>0.4591921703914425</v>
      </c>
    </row>
    <row r="9" spans="1:14" s="32" customFormat="1">
      <c r="A9" s="239" t="s">
        <v>9</v>
      </c>
      <c r="B9" s="240">
        <f>'03.1 EXPORTACIONES MINERAS'!AA8</f>
        <v>5009.968990464482</v>
      </c>
      <c r="C9" s="283">
        <f t="shared" ref="C9:C17" si="0">B9/$B$24</f>
        <v>0.4591921703914425</v>
      </c>
      <c r="E9" s="239" t="s">
        <v>9</v>
      </c>
      <c r="F9" s="240">
        <v>6897.5175063077559</v>
      </c>
      <c r="G9" s="283">
        <v>0.45480860832773023</v>
      </c>
      <c r="L9" s="32" t="s">
        <v>16</v>
      </c>
      <c r="M9" s="497">
        <v>0.27321520403315164</v>
      </c>
    </row>
    <row r="10" spans="1:14" s="32" customFormat="1">
      <c r="A10" s="239" t="s">
        <v>16</v>
      </c>
      <c r="B10" s="240">
        <f>'03.1 EXPORTACIONES MINERAS'!AA12</f>
        <v>2980.8864091969831</v>
      </c>
      <c r="C10" s="283">
        <f t="shared" si="0"/>
        <v>0.27321520403315164</v>
      </c>
      <c r="E10" s="239" t="s">
        <v>16</v>
      </c>
      <c r="F10" s="240">
        <v>5333.5725486439305</v>
      </c>
      <c r="G10" s="283">
        <v>0.35168518326272996</v>
      </c>
      <c r="L10" s="32" t="s">
        <v>19</v>
      </c>
      <c r="M10" s="497">
        <v>7.8167901082134242E-2</v>
      </c>
    </row>
    <row r="11" spans="1:14" s="32" customFormat="1">
      <c r="A11" s="239" t="s">
        <v>19</v>
      </c>
      <c r="B11" s="240">
        <f>'03.1 EXPORTACIONES MINERAS'!AA16</f>
        <v>852.84285256290116</v>
      </c>
      <c r="C11" s="283">
        <f t="shared" si="0"/>
        <v>7.8167901082134242E-2</v>
      </c>
      <c r="E11" s="239" t="s">
        <v>25</v>
      </c>
      <c r="F11" s="240">
        <v>1178.7959383468938</v>
      </c>
      <c r="G11" s="283">
        <v>7.7727463501418556E-2</v>
      </c>
      <c r="L11" s="32" t="s">
        <v>22</v>
      </c>
      <c r="M11" s="497">
        <v>4.1606904102969907E-3</v>
      </c>
    </row>
    <row r="12" spans="1:14" s="32" customFormat="1">
      <c r="A12" s="239" t="s">
        <v>22</v>
      </c>
      <c r="B12" s="240">
        <f>'03.1 EXPORTACIONES MINERAS'!AA20</f>
        <v>45.394785187084999</v>
      </c>
      <c r="C12" s="283">
        <f t="shared" si="0"/>
        <v>4.1606904102969907E-3</v>
      </c>
      <c r="E12" s="239" t="s">
        <v>19</v>
      </c>
      <c r="F12" s="240">
        <v>982.48300990799225</v>
      </c>
      <c r="G12" s="283">
        <v>6.478297880842758E-2</v>
      </c>
      <c r="L12" s="32" t="s">
        <v>25</v>
      </c>
      <c r="M12" s="497">
        <v>5.3690667120147709E-2</v>
      </c>
    </row>
    <row r="13" spans="1:14" s="32" customFormat="1">
      <c r="A13" s="239" t="s">
        <v>25</v>
      </c>
      <c r="B13" s="240">
        <f>'03.1 EXPORTACIONES MINERAS'!AA24</f>
        <v>585.78650659480809</v>
      </c>
      <c r="C13" s="283">
        <f t="shared" si="0"/>
        <v>5.3690667120147709E-2</v>
      </c>
      <c r="E13" s="239" t="s">
        <v>26</v>
      </c>
      <c r="F13" s="240">
        <v>247.58797021279898</v>
      </c>
      <c r="G13" s="283">
        <v>1.632545913340468E-2</v>
      </c>
      <c r="L13" s="32" t="s">
        <v>26</v>
      </c>
      <c r="M13" s="497">
        <v>1.4274088681484937E-2</v>
      </c>
    </row>
    <row r="14" spans="1:14" s="32" customFormat="1">
      <c r="A14" s="239" t="s">
        <v>26</v>
      </c>
      <c r="B14" s="240">
        <f>'03.1 EXPORTACIONES MINERAS'!AA32</f>
        <v>155.73597781603701</v>
      </c>
      <c r="C14" s="283">
        <f t="shared" si="0"/>
        <v>1.4274088681484937E-2</v>
      </c>
      <c r="E14" s="239" t="s">
        <v>27</v>
      </c>
      <c r="F14" s="240">
        <v>237.03748869093548</v>
      </c>
      <c r="G14" s="283">
        <v>1.562978133138997E-2</v>
      </c>
      <c r="L14" s="32" t="s">
        <v>27</v>
      </c>
      <c r="M14" s="497">
        <v>2.3302193571033157E-2</v>
      </c>
    </row>
    <row r="15" spans="1:14" s="32" customFormat="1">
      <c r="A15" s="239" t="s">
        <v>27</v>
      </c>
      <c r="B15" s="240">
        <f>'03.1 EXPORTACIONES MINERAS'!AA28</f>
        <v>254.236188524639</v>
      </c>
      <c r="C15" s="283">
        <f t="shared" si="0"/>
        <v>2.3302193571033157E-2</v>
      </c>
      <c r="E15" s="239" t="s">
        <v>29</v>
      </c>
      <c r="F15" s="240">
        <v>195.65920941493385</v>
      </c>
      <c r="G15" s="283">
        <v>1.2901379758606085E-2</v>
      </c>
      <c r="L15" s="32" t="s">
        <v>29</v>
      </c>
      <c r="M15" s="497">
        <v>1.1242512550900682E-2</v>
      </c>
    </row>
    <row r="16" spans="1:14" s="32" customFormat="1">
      <c r="A16" s="239" t="s">
        <v>29</v>
      </c>
      <c r="B16" s="240">
        <f>'03.1 EXPORTACIONES MINERAS'!AA36</f>
        <v>122.66027795488262</v>
      </c>
      <c r="C16" s="283">
        <f t="shared" si="0"/>
        <v>1.1242512550900682E-2</v>
      </c>
      <c r="E16" s="239" t="s">
        <v>22</v>
      </c>
      <c r="F16" s="240">
        <v>86.525291018375</v>
      </c>
      <c r="G16" s="283">
        <v>5.7053058810262267E-3</v>
      </c>
      <c r="L16" s="32" t="s">
        <v>32</v>
      </c>
      <c r="M16" s="497">
        <v>1.060488980005966E-3</v>
      </c>
      <c r="N16" s="498">
        <f>SUM(M8:M16)</f>
        <v>0.91830591682059781</v>
      </c>
    </row>
    <row r="17" spans="1:13" s="32" customFormat="1">
      <c r="A17" s="239" t="s">
        <v>32</v>
      </c>
      <c r="B17" s="240">
        <f>'03.1 EXPORTACIONES MINERAS'!AA40</f>
        <v>11.570356045117382</v>
      </c>
      <c r="C17" s="283">
        <f t="shared" si="0"/>
        <v>1.060488980005966E-3</v>
      </c>
      <c r="E17" s="239" t="s">
        <v>32</v>
      </c>
      <c r="F17" s="240">
        <v>6.5795125850661353</v>
      </c>
      <c r="G17" s="283">
        <v>4.338399952667259E-4</v>
      </c>
      <c r="L17" s="10" t="s">
        <v>319</v>
      </c>
      <c r="M17" s="497">
        <v>1.9063888815576302E-2</v>
      </c>
    </row>
    <row r="18" spans="1:13" s="32" customFormat="1" ht="12.75" thickBot="1">
      <c r="A18" s="239"/>
      <c r="B18" s="240"/>
      <c r="C18" s="285"/>
      <c r="E18" s="239"/>
      <c r="F18" s="240"/>
      <c r="G18" s="285"/>
      <c r="L18" s="10" t="s">
        <v>320</v>
      </c>
      <c r="M18" s="497">
        <v>4.5672498337142549E-2</v>
      </c>
    </row>
    <row r="19" spans="1:13">
      <c r="A19" s="61"/>
      <c r="B19" s="14"/>
      <c r="C19" s="21"/>
      <c r="E19" s="61"/>
      <c r="F19" s="14"/>
      <c r="G19" s="21"/>
      <c r="L19" s="10" t="s">
        <v>321</v>
      </c>
      <c r="M19" s="497">
        <v>1.6957696026683445E-2</v>
      </c>
    </row>
    <row r="20" spans="1:13">
      <c r="A20" s="286" t="str">
        <f>'03.2 PARTICP. EXPORTACIONES'!A10</f>
        <v>Minerales no metálicos</v>
      </c>
      <c r="B20" s="14">
        <f>'03.2 PARTICP. EXPORTACIONES'!L10</f>
        <v>207.99460000000002</v>
      </c>
      <c r="C20" s="283">
        <f t="shared" ref="C20:C22" si="1">B20/$B$24</f>
        <v>1.9063888815576302E-2</v>
      </c>
      <c r="E20" s="62" t="s">
        <v>75</v>
      </c>
      <c r="F20" s="17">
        <f>SUM(F9:F19)</f>
        <v>15165.758475128681</v>
      </c>
      <c r="G20" s="63">
        <v>1</v>
      </c>
    </row>
    <row r="21" spans="1:13">
      <c r="A21" s="286" t="str">
        <f>'03.2 PARTICP. EXPORTACIONES'!A11</f>
        <v>Sidero-metalúrgicos y joyería</v>
      </c>
      <c r="B21" s="14">
        <f>'03.2 PARTICP. EXPORTACIONES'!L11</f>
        <v>498.30509999999998</v>
      </c>
      <c r="C21" s="283">
        <f t="shared" si="1"/>
        <v>4.5672498337142549E-2</v>
      </c>
      <c r="E21" s="74"/>
      <c r="F21" s="72"/>
    </row>
    <row r="22" spans="1:13">
      <c r="A22" s="286" t="str">
        <f>'03.2 PARTICP. EXPORTACIONES'!A12</f>
        <v>Metal-mecánicos</v>
      </c>
      <c r="B22" s="14">
        <f>'03.2 PARTICP. EXPORTACIONES'!L12</f>
        <v>185.01520000000002</v>
      </c>
      <c r="C22" s="283">
        <f t="shared" si="1"/>
        <v>1.6957696026683445E-2</v>
      </c>
    </row>
    <row r="24" spans="1:13">
      <c r="A24" s="62" t="s">
        <v>361</v>
      </c>
      <c r="B24" s="17">
        <f>SUM(B9:B22)</f>
        <v>10910.397244346934</v>
      </c>
      <c r="C24" s="287">
        <v>1</v>
      </c>
    </row>
    <row r="25" spans="1:13">
      <c r="A25" s="338"/>
      <c r="B25" s="72"/>
      <c r="C25" s="339"/>
    </row>
    <row r="26" spans="1:13">
      <c r="A26" s="338"/>
      <c r="B26" s="72"/>
      <c r="C26" s="339"/>
    </row>
    <row r="27" spans="1:13" ht="15">
      <c r="A27" s="1" t="s">
        <v>358</v>
      </c>
      <c r="E27" s="1"/>
    </row>
    <row r="28" spans="1:13" ht="15">
      <c r="A28" s="15" t="s">
        <v>356</v>
      </c>
      <c r="E28" s="15"/>
    </row>
    <row r="30" spans="1:13" ht="14.45" customHeight="1">
      <c r="A30" s="181" t="s">
        <v>76</v>
      </c>
      <c r="B30" s="278">
        <v>2016</v>
      </c>
      <c r="C30" s="278" t="s">
        <v>72</v>
      </c>
      <c r="E30" s="1"/>
    </row>
    <row r="31" spans="1:13" s="54" customFormat="1" ht="15">
      <c r="A31" s="182"/>
      <c r="B31" s="183"/>
      <c r="C31" s="183"/>
      <c r="E31" s="1"/>
      <c r="F31" s="12"/>
      <c r="G31" s="10"/>
    </row>
    <row r="32" spans="1:13" s="32" customFormat="1" ht="15">
      <c r="A32" s="71"/>
      <c r="B32" s="31"/>
      <c r="C32" s="31"/>
      <c r="E32" s="1"/>
      <c r="F32" s="12"/>
      <c r="G32" s="10"/>
    </row>
    <row r="33" spans="1:7" s="32" customFormat="1" ht="12.75" thickBot="1">
      <c r="A33" s="30"/>
      <c r="B33" s="31"/>
      <c r="C33" s="31"/>
      <c r="E33" s="30"/>
      <c r="F33" s="31"/>
      <c r="G33" s="31"/>
    </row>
    <row r="34" spans="1:7">
      <c r="B34" s="280"/>
      <c r="C34" s="281"/>
      <c r="G34" s="281"/>
    </row>
    <row r="35" spans="1:7" s="32" customFormat="1">
      <c r="A35" s="239" t="s">
        <v>9</v>
      </c>
      <c r="B35" s="313">
        <f t="shared" ref="B35:B43" si="2">B9</f>
        <v>5009.968990464482</v>
      </c>
      <c r="C35" s="283">
        <f>B35/$B$46</f>
        <v>0.29923647799400549</v>
      </c>
      <c r="E35" s="239" t="s">
        <v>9</v>
      </c>
      <c r="F35" s="240">
        <v>6897.5175063077559</v>
      </c>
      <c r="G35" s="283">
        <v>0.45480860832773023</v>
      </c>
    </row>
    <row r="36" spans="1:7" s="32" customFormat="1">
      <c r="A36" s="239" t="s">
        <v>16</v>
      </c>
      <c r="B36" s="313">
        <f t="shared" si="2"/>
        <v>2980.8864091969831</v>
      </c>
      <c r="C36" s="283">
        <f t="shared" ref="C36:C43" si="3">B36/$B$46</f>
        <v>0.17804300826732369</v>
      </c>
      <c r="E36" s="239" t="s">
        <v>16</v>
      </c>
      <c r="F36" s="240">
        <v>5333.5725486439305</v>
      </c>
      <c r="G36" s="283">
        <v>0.35168518326272996</v>
      </c>
    </row>
    <row r="37" spans="1:7" s="32" customFormat="1">
      <c r="A37" s="239" t="s">
        <v>19</v>
      </c>
      <c r="B37" s="313">
        <f t="shared" si="2"/>
        <v>852.84285256290116</v>
      </c>
      <c r="C37" s="283">
        <f t="shared" si="3"/>
        <v>5.0938776660895725E-2</v>
      </c>
      <c r="E37" s="239" t="s">
        <v>25</v>
      </c>
      <c r="F37" s="240">
        <v>1178.7959383468938</v>
      </c>
      <c r="G37" s="283">
        <v>7.7727463501418556E-2</v>
      </c>
    </row>
    <row r="38" spans="1:7" s="32" customFormat="1">
      <c r="A38" s="239" t="s">
        <v>22</v>
      </c>
      <c r="B38" s="313">
        <f t="shared" si="2"/>
        <v>45.394785187084999</v>
      </c>
      <c r="C38" s="283">
        <f t="shared" si="3"/>
        <v>2.7113492447821308E-3</v>
      </c>
      <c r="E38" s="239" t="s">
        <v>19</v>
      </c>
      <c r="F38" s="240">
        <v>982.48300990799225</v>
      </c>
      <c r="G38" s="283">
        <v>6.478297880842758E-2</v>
      </c>
    </row>
    <row r="39" spans="1:7" s="32" customFormat="1">
      <c r="A39" s="239" t="s">
        <v>25</v>
      </c>
      <c r="B39" s="313">
        <f t="shared" si="2"/>
        <v>585.78650659480809</v>
      </c>
      <c r="C39" s="283">
        <f t="shared" si="3"/>
        <v>3.498797925166227E-2</v>
      </c>
      <c r="E39" s="239" t="s">
        <v>26</v>
      </c>
      <c r="F39" s="240">
        <v>247.58797021279898</v>
      </c>
      <c r="G39" s="283">
        <v>1.632545913340468E-2</v>
      </c>
    </row>
    <row r="40" spans="1:7" s="32" customFormat="1">
      <c r="A40" s="239" t="s">
        <v>26</v>
      </c>
      <c r="B40" s="313">
        <f t="shared" si="2"/>
        <v>155.73597781603701</v>
      </c>
      <c r="C40" s="283">
        <f t="shared" si="3"/>
        <v>9.3018311265641099E-3</v>
      </c>
      <c r="E40" s="239" t="s">
        <v>27</v>
      </c>
      <c r="F40" s="240">
        <v>237.03748869093548</v>
      </c>
      <c r="G40" s="283">
        <v>1.562978133138997E-2</v>
      </c>
    </row>
    <row r="41" spans="1:7" s="32" customFormat="1">
      <c r="A41" s="239" t="s">
        <v>27</v>
      </c>
      <c r="B41" s="313">
        <f t="shared" si="2"/>
        <v>254.236188524639</v>
      </c>
      <c r="C41" s="283">
        <f t="shared" si="3"/>
        <v>1.5185072358238245E-2</v>
      </c>
      <c r="E41" s="239" t="s">
        <v>29</v>
      </c>
      <c r="F41" s="240">
        <v>195.65920941493385</v>
      </c>
      <c r="G41" s="283">
        <v>1.2901379758606085E-2</v>
      </c>
    </row>
    <row r="42" spans="1:7" s="32" customFormat="1">
      <c r="A42" s="239" t="s">
        <v>29</v>
      </c>
      <c r="B42" s="313">
        <f t="shared" si="2"/>
        <v>122.66027795488262</v>
      </c>
      <c r="C42" s="283">
        <f t="shared" si="3"/>
        <v>7.3262787923128259E-3</v>
      </c>
      <c r="E42" s="239" t="s">
        <v>22</v>
      </c>
      <c r="F42" s="240">
        <v>86.525291018375</v>
      </c>
      <c r="G42" s="283">
        <v>5.7053058810262267E-3</v>
      </c>
    </row>
    <row r="43" spans="1:7" s="32" customFormat="1">
      <c r="A43" s="239" t="s">
        <v>32</v>
      </c>
      <c r="B43" s="313">
        <f t="shared" si="2"/>
        <v>11.570356045117382</v>
      </c>
      <c r="C43" s="283">
        <f t="shared" si="3"/>
        <v>6.9107665110649391E-4</v>
      </c>
      <c r="E43" s="239" t="s">
        <v>32</v>
      </c>
      <c r="F43" s="240">
        <v>6.5795125850661353</v>
      </c>
      <c r="G43" s="283">
        <v>4.338399952667259E-4</v>
      </c>
    </row>
    <row r="44" spans="1:7" s="32" customFormat="1" ht="12.75" thickBot="1">
      <c r="A44" s="239"/>
      <c r="B44" s="314"/>
      <c r="C44" s="285"/>
      <c r="E44" s="239"/>
      <c r="F44" s="240"/>
      <c r="G44" s="285"/>
    </row>
    <row r="45" spans="1:7">
      <c r="A45" s="61"/>
      <c r="B45" s="14"/>
      <c r="C45" s="21"/>
      <c r="E45" s="61"/>
      <c r="F45" s="14"/>
      <c r="G45" s="21"/>
    </row>
    <row r="46" spans="1:7">
      <c r="A46" s="62" t="s">
        <v>386</v>
      </c>
      <c r="B46" s="17">
        <f>'03.2 PARTICP. EXPORTACIONES'!L24</f>
        <v>16742.507544701301</v>
      </c>
      <c r="C46" s="287">
        <v>1</v>
      </c>
      <c r="E46" s="62" t="s">
        <v>75</v>
      </c>
      <c r="F46" s="17">
        <f>SUM(F35:F45)</f>
        <v>15165.758475128681</v>
      </c>
      <c r="G46" s="63">
        <v>1</v>
      </c>
    </row>
    <row r="47" spans="1:7">
      <c r="A47" s="74"/>
      <c r="B47" s="72"/>
      <c r="E47" s="74"/>
      <c r="F47" s="72"/>
    </row>
    <row r="51" spans="1:7" ht="11.45" customHeight="1">
      <c r="A51" s="5" t="s">
        <v>31</v>
      </c>
      <c r="B51" s="9"/>
      <c r="C51" s="9"/>
      <c r="E51" s="5" t="s">
        <v>31</v>
      </c>
      <c r="F51" s="9"/>
      <c r="G51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/>
    <pageSetUpPr fitToPage="1"/>
  </sheetPr>
  <dimension ref="A1:L41"/>
  <sheetViews>
    <sheetView zoomScale="145" zoomScaleNormal="145" workbookViewId="0">
      <pane ySplit="6" topLeftCell="A16" activePane="bottomLeft" state="frozen"/>
      <selection activeCell="B24" sqref="B24"/>
      <selection pane="bottomLeft" activeCell="A31" sqref="A31:I36"/>
    </sheetView>
  </sheetViews>
  <sheetFormatPr baseColWidth="10" defaultColWidth="11.5703125" defaultRowHeight="12"/>
  <cols>
    <col min="1" max="1" width="11.85546875" style="7" customWidth="1"/>
    <col min="2" max="9" width="14.7109375" style="7" customWidth="1"/>
    <col min="10" max="16384" width="11.5703125" style="3"/>
  </cols>
  <sheetData>
    <row r="1" spans="1:9">
      <c r="A1" s="152" t="s">
        <v>389</v>
      </c>
    </row>
    <row r="4" spans="1:9">
      <c r="A4" s="233" t="s">
        <v>301</v>
      </c>
      <c r="B4" s="233" t="s">
        <v>302</v>
      </c>
      <c r="C4" s="233" t="s">
        <v>303</v>
      </c>
      <c r="D4" s="233" t="s">
        <v>304</v>
      </c>
      <c r="E4" s="233" t="s">
        <v>305</v>
      </c>
      <c r="F4" s="233" t="s">
        <v>306</v>
      </c>
      <c r="G4" s="233" t="s">
        <v>307</v>
      </c>
      <c r="H4" s="233" t="s">
        <v>308</v>
      </c>
      <c r="I4" s="233" t="s">
        <v>309</v>
      </c>
    </row>
    <row r="5" spans="1:9">
      <c r="B5" s="8" t="s">
        <v>310</v>
      </c>
      <c r="C5" s="6" t="s">
        <v>311</v>
      </c>
      <c r="D5" s="8" t="s">
        <v>310</v>
      </c>
      <c r="E5" s="231" t="s">
        <v>311</v>
      </c>
      <c r="F5" s="8" t="s">
        <v>310</v>
      </c>
      <c r="G5" s="231" t="s">
        <v>310</v>
      </c>
      <c r="H5" s="8" t="s">
        <v>312</v>
      </c>
      <c r="I5" s="231" t="s">
        <v>313</v>
      </c>
    </row>
    <row r="6" spans="1:9">
      <c r="B6" s="8" t="s">
        <v>363</v>
      </c>
      <c r="C6" s="6" t="s">
        <v>364</v>
      </c>
      <c r="D6" s="8" t="s">
        <v>363</v>
      </c>
      <c r="E6" s="231" t="s">
        <v>365</v>
      </c>
      <c r="F6" s="8" t="s">
        <v>363</v>
      </c>
      <c r="G6" s="231" t="s">
        <v>363</v>
      </c>
      <c r="H6" s="8" t="s">
        <v>382</v>
      </c>
      <c r="I6" s="231" t="s">
        <v>383</v>
      </c>
    </row>
    <row r="7" spans="1:9">
      <c r="B7" s="8"/>
      <c r="C7" s="6"/>
      <c r="D7" s="8"/>
      <c r="E7" s="231"/>
      <c r="F7" s="8"/>
      <c r="G7" s="231"/>
      <c r="H7" s="8"/>
      <c r="I7" s="231"/>
    </row>
    <row r="8" spans="1:9" ht="10.15" customHeight="1">
      <c r="A8" s="7">
        <v>1995</v>
      </c>
      <c r="B8" s="157">
        <v>133.19999999999999</v>
      </c>
      <c r="C8" s="157">
        <v>384.2</v>
      </c>
      <c r="D8" s="157">
        <v>46.8</v>
      </c>
      <c r="E8" s="157">
        <v>5.19</v>
      </c>
      <c r="F8" s="157">
        <v>28.6</v>
      </c>
      <c r="G8" s="157">
        <v>294.5</v>
      </c>
      <c r="H8" s="157">
        <v>16.5</v>
      </c>
      <c r="I8" s="157">
        <v>7.9</v>
      </c>
    </row>
    <row r="9" spans="1:9" ht="10.15" customHeight="1">
      <c r="A9" s="7">
        <v>1996</v>
      </c>
      <c r="B9" s="157">
        <v>103.89</v>
      </c>
      <c r="C9" s="157">
        <v>387.8</v>
      </c>
      <c r="D9" s="157">
        <v>46.5</v>
      </c>
      <c r="E9" s="157">
        <v>5.18</v>
      </c>
      <c r="F9" s="157">
        <v>35.1</v>
      </c>
      <c r="G9" s="157">
        <v>289</v>
      </c>
      <c r="H9" s="157">
        <v>20.5</v>
      </c>
      <c r="I9" s="157">
        <v>3.78</v>
      </c>
    </row>
    <row r="10" spans="1:9" ht="10.15" customHeight="1">
      <c r="A10" s="7">
        <v>1997</v>
      </c>
      <c r="B10" s="157">
        <v>103.22</v>
      </c>
      <c r="C10" s="157">
        <v>331.2</v>
      </c>
      <c r="D10" s="157">
        <v>59.7</v>
      </c>
      <c r="E10" s="157">
        <v>4.8899999999999997</v>
      </c>
      <c r="F10" s="157">
        <v>28</v>
      </c>
      <c r="G10" s="157">
        <v>264.39999999999998</v>
      </c>
      <c r="H10" s="157">
        <v>20.100000000000001</v>
      </c>
      <c r="I10" s="157">
        <v>4.3</v>
      </c>
    </row>
    <row r="11" spans="1:9" ht="10.15" customHeight="1">
      <c r="A11" s="7">
        <v>1998</v>
      </c>
      <c r="B11" s="157">
        <v>74.97</v>
      </c>
      <c r="C11" s="157">
        <v>294.10000000000002</v>
      </c>
      <c r="D11" s="157">
        <v>46.5</v>
      </c>
      <c r="E11" s="157">
        <v>5.53</v>
      </c>
      <c r="F11" s="157">
        <v>24</v>
      </c>
      <c r="G11" s="157">
        <v>261.39999999999998</v>
      </c>
      <c r="H11" s="157">
        <v>21</v>
      </c>
      <c r="I11" s="157">
        <v>3.41</v>
      </c>
    </row>
    <row r="12" spans="1:9" ht="10.15" customHeight="1">
      <c r="A12" s="7">
        <v>1999</v>
      </c>
      <c r="B12" s="157">
        <v>71.38</v>
      </c>
      <c r="C12" s="157">
        <v>278.8</v>
      </c>
      <c r="D12" s="157">
        <v>48.8</v>
      </c>
      <c r="E12" s="157">
        <v>5.25</v>
      </c>
      <c r="F12" s="157">
        <v>22.8</v>
      </c>
      <c r="G12" s="157">
        <v>254.4</v>
      </c>
      <c r="H12" s="157">
        <v>17.399999999999999</v>
      </c>
      <c r="I12" s="157">
        <v>2.65</v>
      </c>
    </row>
    <row r="13" spans="1:9" ht="10.15" customHeight="1">
      <c r="A13" s="7">
        <v>2000</v>
      </c>
      <c r="B13" s="157">
        <v>82.29</v>
      </c>
      <c r="C13" s="157">
        <v>279</v>
      </c>
      <c r="D13" s="157">
        <v>51.2</v>
      </c>
      <c r="E13" s="157">
        <v>5</v>
      </c>
      <c r="F13" s="157">
        <v>20.6</v>
      </c>
      <c r="G13" s="157">
        <v>253.4</v>
      </c>
      <c r="H13" s="157">
        <v>18.5</v>
      </c>
      <c r="I13" s="157">
        <v>2.5499999999999998</v>
      </c>
    </row>
    <row r="14" spans="1:9" ht="10.15" customHeight="1">
      <c r="A14" s="7">
        <v>2001</v>
      </c>
      <c r="B14" s="157">
        <v>71.569999999999993</v>
      </c>
      <c r="C14" s="157">
        <v>271.14</v>
      </c>
      <c r="D14" s="157">
        <v>40.200000000000003</v>
      </c>
      <c r="E14" s="157">
        <v>4.37</v>
      </c>
      <c r="F14" s="157">
        <v>21.59</v>
      </c>
      <c r="G14" s="157" t="s">
        <v>366</v>
      </c>
      <c r="H14" s="157">
        <v>19.399999999999999</v>
      </c>
      <c r="I14" s="157">
        <v>2.36</v>
      </c>
    </row>
    <row r="15" spans="1:9" ht="10.15" customHeight="1">
      <c r="A15" s="7">
        <v>2002</v>
      </c>
      <c r="B15" s="157">
        <v>70.650000000000006</v>
      </c>
      <c r="C15" s="157">
        <v>310.01</v>
      </c>
      <c r="D15" s="157">
        <v>35.31</v>
      </c>
      <c r="E15" s="157">
        <v>4.5999999999999996</v>
      </c>
      <c r="F15" s="157">
        <v>20.53</v>
      </c>
      <c r="G15" s="157" t="s">
        <v>367</v>
      </c>
      <c r="H15" s="157">
        <v>19</v>
      </c>
      <c r="I15" s="157">
        <v>3.77</v>
      </c>
    </row>
    <row r="16" spans="1:9" ht="10.15" customHeight="1">
      <c r="A16" s="7">
        <v>2003</v>
      </c>
      <c r="B16" s="157">
        <v>80.73</v>
      </c>
      <c r="C16" s="157">
        <v>363.78</v>
      </c>
      <c r="D16" s="157">
        <v>37.58</v>
      </c>
      <c r="E16" s="157">
        <v>4.88</v>
      </c>
      <c r="F16" s="157">
        <v>23.39</v>
      </c>
      <c r="G16" s="157" t="s">
        <v>368</v>
      </c>
      <c r="H16" s="157">
        <v>15.9</v>
      </c>
      <c r="I16" s="157">
        <v>5.32</v>
      </c>
    </row>
    <row r="17" spans="1:12" ht="10.15" customHeight="1">
      <c r="A17" s="7">
        <v>2004</v>
      </c>
      <c r="B17" s="157">
        <v>130.22</v>
      </c>
      <c r="C17" s="157">
        <v>409.56</v>
      </c>
      <c r="D17" s="157">
        <v>47.53</v>
      </c>
      <c r="E17" s="157">
        <v>6.66</v>
      </c>
      <c r="F17" s="157">
        <v>40.29</v>
      </c>
      <c r="G17" s="157" t="s">
        <v>369</v>
      </c>
      <c r="H17" s="157">
        <v>21.5</v>
      </c>
      <c r="I17" s="157">
        <v>16.420000000000002</v>
      </c>
    </row>
    <row r="18" spans="1:12" ht="10.15" customHeight="1">
      <c r="A18" s="7">
        <v>2005</v>
      </c>
      <c r="B18" s="157">
        <v>167.09</v>
      </c>
      <c r="C18" s="157">
        <v>444.99</v>
      </c>
      <c r="D18" s="157">
        <v>62.68</v>
      </c>
      <c r="E18" s="157">
        <v>7.31</v>
      </c>
      <c r="F18" s="157">
        <v>44.24</v>
      </c>
      <c r="G18" s="157" t="s">
        <v>370</v>
      </c>
      <c r="H18" s="157">
        <v>32.700000000000003</v>
      </c>
      <c r="I18" s="157">
        <v>31.73</v>
      </c>
    </row>
    <row r="19" spans="1:12" ht="10.15" customHeight="1">
      <c r="A19" s="7">
        <v>2006</v>
      </c>
      <c r="B19" s="157">
        <v>305.29000000000002</v>
      </c>
      <c r="C19" s="157">
        <v>604.34</v>
      </c>
      <c r="D19" s="157">
        <v>148.75</v>
      </c>
      <c r="E19" s="157">
        <v>11.55</v>
      </c>
      <c r="F19" s="157">
        <v>58.5</v>
      </c>
      <c r="G19" s="157" t="s">
        <v>371</v>
      </c>
      <c r="H19" s="157">
        <v>37.4</v>
      </c>
      <c r="I19" s="157">
        <v>24.75</v>
      </c>
    </row>
    <row r="20" spans="1:12" ht="10.15" customHeight="1">
      <c r="A20" s="7">
        <v>2007</v>
      </c>
      <c r="B20" s="157">
        <v>323.25</v>
      </c>
      <c r="C20" s="157">
        <v>696.43</v>
      </c>
      <c r="D20" s="157">
        <v>147.24</v>
      </c>
      <c r="E20" s="157">
        <v>13.38</v>
      </c>
      <c r="F20" s="157">
        <v>118.41</v>
      </c>
      <c r="G20" s="157" t="s">
        <v>372</v>
      </c>
      <c r="H20" s="157">
        <v>39.840000000000003</v>
      </c>
      <c r="I20" s="157">
        <v>30.17</v>
      </c>
    </row>
    <row r="21" spans="1:12" ht="10.15" customHeight="1">
      <c r="A21" s="7">
        <v>2008</v>
      </c>
      <c r="B21" s="157">
        <v>315.32</v>
      </c>
      <c r="C21" s="157">
        <v>872.37</v>
      </c>
      <c r="D21" s="157">
        <v>84.82</v>
      </c>
      <c r="E21" s="157">
        <v>14.99</v>
      </c>
      <c r="F21" s="157">
        <v>94.56</v>
      </c>
      <c r="G21" s="157" t="s">
        <v>373</v>
      </c>
      <c r="H21" s="157">
        <v>57.5</v>
      </c>
      <c r="I21" s="157">
        <v>28.74</v>
      </c>
    </row>
    <row r="22" spans="1:12" ht="10.15" customHeight="1">
      <c r="A22" s="7">
        <v>2009</v>
      </c>
      <c r="B22" s="157">
        <v>234.22</v>
      </c>
      <c r="C22" s="157">
        <v>973.66</v>
      </c>
      <c r="D22" s="157">
        <v>75.25</v>
      </c>
      <c r="E22" s="157">
        <v>14.67</v>
      </c>
      <c r="F22" s="157">
        <v>78.3</v>
      </c>
      <c r="G22" s="157" t="s">
        <v>374</v>
      </c>
      <c r="H22" s="157">
        <v>43.78</v>
      </c>
      <c r="I22" s="157">
        <v>11.12</v>
      </c>
    </row>
    <row r="23" spans="1:12" ht="10.15" customHeight="1">
      <c r="A23" s="7">
        <v>2010</v>
      </c>
      <c r="B23" s="157">
        <v>341.98</v>
      </c>
      <c r="C23" s="157">
        <v>1226.6600000000001</v>
      </c>
      <c r="D23" s="157">
        <v>97.92</v>
      </c>
      <c r="E23" s="157">
        <v>20.190000000000001</v>
      </c>
      <c r="F23" s="157">
        <v>97.41</v>
      </c>
      <c r="G23" s="157" t="s">
        <v>375</v>
      </c>
      <c r="H23" s="157">
        <v>68.17</v>
      </c>
      <c r="I23" s="157">
        <v>15.8</v>
      </c>
    </row>
    <row r="24" spans="1:12" ht="10.15" customHeight="1">
      <c r="A24" s="7">
        <v>2011</v>
      </c>
      <c r="B24" s="157">
        <v>399.66</v>
      </c>
      <c r="C24" s="157">
        <v>1573.16</v>
      </c>
      <c r="D24" s="157">
        <v>99.36</v>
      </c>
      <c r="E24" s="157">
        <v>35.119999999999997</v>
      </c>
      <c r="F24" s="157">
        <v>108.76</v>
      </c>
      <c r="G24" s="157" t="s">
        <v>376</v>
      </c>
      <c r="H24" s="157">
        <v>167.79</v>
      </c>
      <c r="I24" s="157">
        <v>15.45</v>
      </c>
    </row>
    <row r="25" spans="1:12" ht="10.15" customHeight="1">
      <c r="A25" s="7">
        <v>2012</v>
      </c>
      <c r="B25" s="157">
        <v>360.59</v>
      </c>
      <c r="C25" s="157">
        <v>1668.86</v>
      </c>
      <c r="D25" s="157">
        <v>88.29</v>
      </c>
      <c r="E25" s="157">
        <v>31.15</v>
      </c>
      <c r="F25" s="157">
        <v>93.5</v>
      </c>
      <c r="G25" s="157" t="s">
        <v>377</v>
      </c>
      <c r="H25" s="157">
        <v>128.53</v>
      </c>
      <c r="I25" s="157">
        <v>12.74</v>
      </c>
    </row>
    <row r="26" spans="1:12" ht="10.15" customHeight="1">
      <c r="A26" s="7">
        <v>2013</v>
      </c>
      <c r="B26" s="157">
        <v>332.12</v>
      </c>
      <c r="C26" s="157">
        <v>1409.51</v>
      </c>
      <c r="D26" s="157">
        <v>86.59</v>
      </c>
      <c r="E26" s="157">
        <v>23.79</v>
      </c>
      <c r="F26" s="157">
        <v>97.12</v>
      </c>
      <c r="G26" s="157" t="s">
        <v>378</v>
      </c>
      <c r="H26" s="157">
        <v>135.36000000000001</v>
      </c>
      <c r="I26" s="157">
        <v>10.32</v>
      </c>
    </row>
    <row r="27" spans="1:12" ht="10.15" customHeight="1">
      <c r="A27" s="7">
        <v>2014</v>
      </c>
      <c r="B27" s="157">
        <v>311.26</v>
      </c>
      <c r="C27" s="157">
        <v>1266.06</v>
      </c>
      <c r="D27" s="157">
        <v>98.18</v>
      </c>
      <c r="E27" s="157">
        <v>19.079999999999998</v>
      </c>
      <c r="F27" s="157">
        <v>95.07</v>
      </c>
      <c r="G27" s="157" t="s">
        <v>379</v>
      </c>
      <c r="H27" s="157">
        <v>96.84</v>
      </c>
      <c r="I27" s="157">
        <v>11.393000000000001</v>
      </c>
    </row>
    <row r="28" spans="1:12" ht="10.15" customHeight="1">
      <c r="A28" s="7">
        <v>2015</v>
      </c>
      <c r="B28" s="157">
        <v>249.23</v>
      </c>
      <c r="C28" s="157">
        <v>1159.82</v>
      </c>
      <c r="D28" s="157">
        <v>87.47</v>
      </c>
      <c r="E28" s="157">
        <v>15.68</v>
      </c>
      <c r="F28" s="157">
        <v>80.900000000000006</v>
      </c>
      <c r="G28" s="157" t="s">
        <v>380</v>
      </c>
      <c r="H28" s="157">
        <v>55.21</v>
      </c>
      <c r="I28" s="157">
        <v>6.6520000000000001</v>
      </c>
      <c r="J28" s="10"/>
    </row>
    <row r="29" spans="1:12" ht="10.15" customHeight="1">
      <c r="A29" s="7">
        <v>2016</v>
      </c>
      <c r="B29" s="157">
        <v>220.59249999999997</v>
      </c>
      <c r="C29" s="157">
        <v>1248.1625000000001</v>
      </c>
      <c r="D29" s="157">
        <v>94.832499999999996</v>
      </c>
      <c r="E29" s="157">
        <v>17.14</v>
      </c>
      <c r="F29" s="157">
        <v>84.89</v>
      </c>
      <c r="G29" s="157" t="s">
        <v>381</v>
      </c>
      <c r="H29" s="157">
        <v>57.705833333333345</v>
      </c>
      <c r="I29" s="157">
        <v>6.4840833333333334</v>
      </c>
    </row>
    <row r="30" spans="1:12" s="10" customFormat="1" ht="10.9" customHeight="1">
      <c r="A30" s="16">
        <v>2017</v>
      </c>
      <c r="B30" s="257">
        <v>261.21569155958775</v>
      </c>
      <c r="C30" s="257">
        <v>1235.4068244014891</v>
      </c>
      <c r="D30" s="257">
        <v>122.43980471426151</v>
      </c>
      <c r="E30" s="257">
        <v>17.140573687182385</v>
      </c>
      <c r="F30" s="257">
        <v>101.11891469350174</v>
      </c>
      <c r="G30" s="257">
        <v>907.81068641690604</v>
      </c>
      <c r="H30" s="257">
        <f>AVERAGE(H31:H36)</f>
        <v>77.77000000000001</v>
      </c>
      <c r="I30" s="257">
        <f>AVERAGE(I31:I36)</f>
        <v>8.1025999999999989</v>
      </c>
      <c r="J30" s="3"/>
      <c r="K30" s="3"/>
      <c r="L30" s="3"/>
    </row>
    <row r="31" spans="1:12" s="10" customFormat="1" ht="10.9" customHeight="1">
      <c r="A31" s="12" t="s">
        <v>259</v>
      </c>
      <c r="B31" s="18">
        <v>259.75791781449993</v>
      </c>
      <c r="C31" s="18">
        <v>1191.113636363636</v>
      </c>
      <c r="D31" s="18">
        <v>122.48231060099998</v>
      </c>
      <c r="E31" s="18">
        <v>16.857045454545453</v>
      </c>
      <c r="F31" s="18">
        <v>100.93564213424999</v>
      </c>
      <c r="G31" s="18">
        <v>941.91548305749973</v>
      </c>
      <c r="H31" s="18">
        <v>80.819999999999993</v>
      </c>
      <c r="I31" s="18">
        <v>7.3049999999999997</v>
      </c>
      <c r="J31" s="3"/>
      <c r="K31" s="3"/>
      <c r="L31" s="3"/>
    </row>
    <row r="32" spans="1:12" s="10" customFormat="1" ht="10.9" customHeight="1">
      <c r="A32" s="12" t="s">
        <v>260</v>
      </c>
      <c r="B32" s="18">
        <v>269.50417459735002</v>
      </c>
      <c r="C32" s="18">
        <v>1234.3400000000001</v>
      </c>
      <c r="D32" s="18">
        <v>129.03682343667498</v>
      </c>
      <c r="E32" s="18">
        <v>17.939500000000002</v>
      </c>
      <c r="F32" s="18">
        <v>105.31167452382502</v>
      </c>
      <c r="G32" s="18">
        <v>884.11956798549977</v>
      </c>
      <c r="H32" s="18">
        <v>88.8</v>
      </c>
      <c r="I32" s="18">
        <v>7.6390000000000002</v>
      </c>
      <c r="J32" s="3"/>
      <c r="K32" s="3"/>
      <c r="L32" s="3"/>
    </row>
    <row r="33" spans="1:12" s="10" customFormat="1" ht="10.9" customHeight="1">
      <c r="A33" s="12" t="s">
        <v>261</v>
      </c>
      <c r="B33" s="18">
        <v>264.0597842658695</v>
      </c>
      <c r="C33" s="18">
        <v>1231.0934782608692</v>
      </c>
      <c r="D33" s="18">
        <v>126.27814366726084</v>
      </c>
      <c r="E33" s="18">
        <v>17.630652173913042</v>
      </c>
      <c r="F33" s="18">
        <v>103.29678763417394</v>
      </c>
      <c r="G33" s="18">
        <v>899.54269463586957</v>
      </c>
      <c r="H33" s="18">
        <v>87.2</v>
      </c>
      <c r="I33" s="18">
        <v>8.5389999999999997</v>
      </c>
      <c r="J33" s="3"/>
      <c r="K33" s="3"/>
      <c r="L33" s="3"/>
    </row>
    <row r="34" spans="1:12" s="10" customFormat="1" ht="10.9" customHeight="1">
      <c r="A34" s="12" t="s">
        <v>362</v>
      </c>
      <c r="B34" s="18">
        <v>258.52855227389477</v>
      </c>
      <c r="C34" s="18">
        <v>1266.4105263157892</v>
      </c>
      <c r="D34" s="18">
        <v>119.32105392089474</v>
      </c>
      <c r="E34" s="18">
        <v>18.05</v>
      </c>
      <c r="F34" s="18">
        <v>101.58439858976314</v>
      </c>
      <c r="G34" s="18">
        <v>906.63565449947362</v>
      </c>
      <c r="H34" s="18">
        <v>70.400000000000006</v>
      </c>
      <c r="I34" s="18">
        <v>8.8379999999999992</v>
      </c>
      <c r="J34" s="3"/>
      <c r="K34" s="3"/>
      <c r="L34" s="3"/>
    </row>
    <row r="35" spans="1:12" s="10" customFormat="1" ht="10.9" customHeight="1">
      <c r="A35" s="12" t="s">
        <v>670</v>
      </c>
      <c r="B35" s="18">
        <v>253.94059566924997</v>
      </c>
      <c r="C35" s="18">
        <v>1245.9272727272726</v>
      </c>
      <c r="D35" s="18">
        <v>117.591760139</v>
      </c>
      <c r="E35" s="18">
        <v>16.750681818181814</v>
      </c>
      <c r="F35" s="18">
        <v>97.027531510000017</v>
      </c>
      <c r="G35" s="18">
        <v>917.08130079999978</v>
      </c>
      <c r="H35" s="18">
        <v>61.63</v>
      </c>
      <c r="I35" s="18">
        <v>8.1920000000000002</v>
      </c>
      <c r="J35" s="3"/>
      <c r="K35" s="3"/>
      <c r="L35" s="3"/>
    </row>
    <row r="36" spans="1:12" s="10" customFormat="1" ht="10.9" customHeight="1">
      <c r="A36" s="12" t="s">
        <v>686</v>
      </c>
      <c r="B36" s="18">
        <v>258.52394038974995</v>
      </c>
      <c r="C36" s="18">
        <v>1259.4199999999998</v>
      </c>
      <c r="D36" s="18">
        <v>116.66189578049999</v>
      </c>
      <c r="E36" s="18">
        <v>16.931136363636366</v>
      </c>
      <c r="F36" s="18">
        <v>96.668781180999986</v>
      </c>
      <c r="G36" s="18">
        <v>893.65944024000009</v>
      </c>
      <c r="H36" s="18" t="s">
        <v>688</v>
      </c>
      <c r="I36" s="18" t="s">
        <v>687</v>
      </c>
      <c r="J36" s="3"/>
      <c r="K36" s="3"/>
      <c r="L36" s="3"/>
    </row>
    <row r="38" spans="1:12" s="254" customFormat="1" ht="9" customHeight="1">
      <c r="A38" s="253" t="s">
        <v>314</v>
      </c>
      <c r="B38" s="253"/>
      <c r="C38" s="253"/>
      <c r="D38" s="253"/>
      <c r="E38" s="253"/>
      <c r="F38" s="253"/>
      <c r="G38" s="253"/>
      <c r="H38" s="253"/>
      <c r="I38" s="253"/>
    </row>
    <row r="39" spans="1:12" s="254" customFormat="1" ht="9" customHeight="1">
      <c r="A39" s="255" t="s">
        <v>315</v>
      </c>
      <c r="B39" s="255"/>
      <c r="C39" s="255"/>
      <c r="D39" s="255"/>
      <c r="E39" s="255"/>
      <c r="F39" s="255"/>
      <c r="G39" s="255"/>
      <c r="H39" s="255"/>
      <c r="I39" s="255"/>
    </row>
    <row r="40" spans="1:12" s="254" customFormat="1" ht="9" customHeight="1">
      <c r="A40" s="255" t="s">
        <v>316</v>
      </c>
      <c r="B40" s="255"/>
      <c r="C40" s="255"/>
      <c r="D40" s="255"/>
      <c r="E40" s="255"/>
      <c r="F40" s="255"/>
      <c r="G40" s="255"/>
      <c r="H40" s="255"/>
      <c r="I40" s="255"/>
    </row>
    <row r="41" spans="1:12" s="254" customFormat="1" ht="9" customHeight="1">
      <c r="A41" s="256" t="s">
        <v>317</v>
      </c>
      <c r="B41" s="256"/>
      <c r="C41" s="256"/>
      <c r="D41" s="256"/>
      <c r="E41" s="256"/>
      <c r="F41" s="256"/>
      <c r="G41" s="256"/>
      <c r="H41" s="256"/>
      <c r="I41" s="256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01.1 PRODUCCION</vt:lpstr>
      <vt:lpstr>01.2 PRODUCCION EMPRESAS</vt:lpstr>
      <vt:lpstr>01.3 PRODUCCION REGIONES</vt:lpstr>
      <vt:lpstr>01.4 NO METALICA</vt:lpstr>
      <vt:lpstr>02 MACRO</vt:lpstr>
      <vt:lpstr>03.1 EXPORTACIONES MINERAS</vt:lpstr>
      <vt:lpstr>03.2 PARTICP. EXPORTACIONES</vt:lpstr>
      <vt:lpstr>03.3 PRODUCTOS EXPORTACIONES</vt:lpstr>
      <vt:lpstr>04 PRECIOS</vt:lpstr>
      <vt:lpstr>08.1 TRANSF. REGIONES</vt:lpstr>
      <vt:lpstr>08.2 TRANSF. CANON</vt:lpstr>
      <vt:lpstr>08.3 REGALIAS MINERAS</vt:lpstr>
      <vt:lpstr>08.4 DER. VIGENCIA PENALIDAD</vt:lpstr>
      <vt:lpstr>NUEVO REGIMEN TRIBUTARIO</vt:lpstr>
      <vt:lpstr>10 AREAS RESTRINGIDAS</vt:lpstr>
      <vt:lpstr>SALDO IED por SECTOR</vt:lpstr>
      <vt:lpstr>CATASTRO</vt:lpstr>
      <vt:lpstr>INVERSION</vt:lpstr>
      <vt:lpstr>INVERSION - EMPRESAS</vt:lpstr>
      <vt:lpstr>INVERSION REGIONES</vt:lpstr>
      <vt:lpstr>INVERSION - RUBROS</vt:lpstr>
      <vt:lpstr>CARTERA DE PROYECTOS</vt:lpstr>
      <vt:lpstr>EMPLEO</vt:lpstr>
      <vt:lpstr>EMPLEO - REGIONES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Abanto Leon Carlos</cp:lastModifiedBy>
  <cp:lastPrinted>2016-05-30T15:59:47Z</cp:lastPrinted>
  <dcterms:created xsi:type="dcterms:W3CDTF">2014-07-07T20:10:18Z</dcterms:created>
  <dcterms:modified xsi:type="dcterms:W3CDTF">2017-07-24T21:23:59Z</dcterms:modified>
</cp:coreProperties>
</file>