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325" windowHeight="9735" tabRatio="570"/>
  </bookViews>
  <sheets>
    <sheet name="01.1 PRODUCCION" sheetId="24" r:id="rId1"/>
    <sheet name="01.2 PRODUCCION EMPRESAS" sheetId="25" r:id="rId2"/>
    <sheet name="01.3 PRODUCCION REGIONES" sheetId="10" r:id="rId3"/>
    <sheet name="01.4 NO METALICA" sheetId="44" r:id="rId4"/>
    <sheet name="02 MACRO" sheetId="23" r:id="rId5"/>
    <sheet name="03.1 EXPORTACIONES MINERAS" sheetId="3" r:id="rId6"/>
    <sheet name="03.2 PARTICP. EXPORTACIONES" sheetId="11" r:id="rId7"/>
    <sheet name="03.3 PRODUCTOS EXPORTACIONES" sheetId="35" r:id="rId8"/>
    <sheet name="04 PRECIOS" sheetId="4" r:id="rId9"/>
    <sheet name="08.1 TRANSF. REGIONES" sheetId="15" r:id="rId10"/>
    <sheet name="08.2 TRANSF. CANON" sheetId="16" r:id="rId11"/>
    <sheet name="08.3 REGALIAS MINERAS" sheetId="17" r:id="rId12"/>
    <sheet name="08.4 DER. VIGENCIA PENALIDAD" sheetId="18" r:id="rId13"/>
    <sheet name="NUEVO REGIMEN TRIBUTARIO" sheetId="33" r:id="rId14"/>
    <sheet name="10 AREAS RESTRINGIDAS" sheetId="19" r:id="rId15"/>
    <sheet name="SALDO IED por SECTOR" sheetId="32" state="hidden" r:id="rId16"/>
    <sheet name="CATASTRO" sheetId="34" r:id="rId17"/>
    <sheet name="INVERSION" sheetId="36" r:id="rId18"/>
    <sheet name="INVERSION - EMPRESAS" sheetId="37" r:id="rId19"/>
    <sheet name="INVERSION REGIONES" sheetId="39" r:id="rId20"/>
    <sheet name="INVERSION - RUBROS" sheetId="38" r:id="rId21"/>
    <sheet name="EMPLEO" sheetId="42" r:id="rId22"/>
    <sheet name="EMPLEO - REGIONES" sheetId="43" r:id="rId23"/>
  </sheets>
  <externalReferences>
    <externalReference r:id="rId24"/>
    <externalReference r:id="rId25"/>
    <externalReference r:id="rId26"/>
    <externalReference r:id="rId27"/>
  </externalReferences>
  <calcPr calcId="145621"/>
</workbook>
</file>

<file path=xl/calcChain.xml><?xml version="1.0" encoding="utf-8"?>
<calcChain xmlns="http://schemas.openxmlformats.org/spreadsheetml/2006/main">
  <c r="D35" i="43" l="1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E39" i="42"/>
  <c r="D39" i="42"/>
  <c r="C39" i="42"/>
  <c r="E38" i="42"/>
  <c r="J37" i="42"/>
  <c r="I37" i="42"/>
  <c r="J32" i="42" s="1"/>
  <c r="J35" i="42"/>
  <c r="J34" i="42"/>
  <c r="J33" i="42"/>
  <c r="E32" i="42"/>
  <c r="J31" i="42"/>
  <c r="E31" i="42"/>
  <c r="E30" i="42"/>
  <c r="E25" i="42" s="1"/>
  <c r="J29" i="42"/>
  <c r="J28" i="42"/>
  <c r="J26" i="42"/>
  <c r="J25" i="42"/>
  <c r="D25" i="42"/>
  <c r="C25" i="42"/>
  <c r="J24" i="42"/>
  <c r="J23" i="42"/>
  <c r="J21" i="42"/>
  <c r="J20" i="42"/>
  <c r="J19" i="42"/>
  <c r="J18" i="42"/>
  <c r="J17" i="42"/>
  <c r="J16" i="42"/>
  <c r="J15" i="42"/>
  <c r="E79" i="38"/>
  <c r="D78" i="38"/>
  <c r="E78" i="38" s="1"/>
  <c r="C78" i="38"/>
  <c r="E77" i="38"/>
  <c r="E76" i="38"/>
  <c r="E75" i="38"/>
  <c r="E74" i="38"/>
  <c r="E73" i="38"/>
  <c r="E72" i="38"/>
  <c r="E70" i="38"/>
  <c r="E69" i="38"/>
  <c r="E68" i="38"/>
  <c r="N60" i="38"/>
  <c r="E60" i="38"/>
  <c r="M59" i="38"/>
  <c r="N59" i="38" s="1"/>
  <c r="L59" i="38"/>
  <c r="E59" i="38"/>
  <c r="D59" i="38"/>
  <c r="C59" i="38"/>
  <c r="N58" i="38"/>
  <c r="N57" i="38"/>
  <c r="E57" i="38"/>
  <c r="N56" i="38"/>
  <c r="E56" i="38"/>
  <c r="N55" i="38"/>
  <c r="E55" i="38"/>
  <c r="N54" i="38"/>
  <c r="E54" i="38"/>
  <c r="N53" i="38"/>
  <c r="N52" i="38"/>
  <c r="E52" i="38"/>
  <c r="N51" i="38"/>
  <c r="E51" i="38"/>
  <c r="N50" i="38"/>
  <c r="E50" i="38"/>
  <c r="N49" i="38"/>
  <c r="E49" i="38"/>
  <c r="N41" i="38"/>
  <c r="E41" i="38"/>
  <c r="M40" i="38"/>
  <c r="N40" i="38" s="1"/>
  <c r="L40" i="38"/>
  <c r="D40" i="38"/>
  <c r="E40" i="38" s="1"/>
  <c r="C40" i="38"/>
  <c r="N39" i="38"/>
  <c r="E39" i="38"/>
  <c r="N38" i="38"/>
  <c r="N37" i="38"/>
  <c r="E37" i="38"/>
  <c r="N36" i="38"/>
  <c r="N35" i="38"/>
  <c r="E35" i="38"/>
  <c r="N34" i="38"/>
  <c r="E34" i="38"/>
  <c r="N33" i="38"/>
  <c r="N32" i="38"/>
  <c r="E32" i="38"/>
  <c r="N31" i="38"/>
  <c r="E31" i="38"/>
  <c r="N30" i="38"/>
  <c r="E30" i="38"/>
  <c r="N21" i="38"/>
  <c r="E21" i="38"/>
  <c r="N20" i="38"/>
  <c r="M20" i="38"/>
  <c r="L20" i="38"/>
  <c r="D20" i="38"/>
  <c r="E20" i="38" s="1"/>
  <c r="C20" i="38"/>
  <c r="N19" i="38"/>
  <c r="E19" i="38"/>
  <c r="N18" i="38"/>
  <c r="E18" i="38"/>
  <c r="N17" i="38"/>
  <c r="E17" i="38"/>
  <c r="N16" i="38"/>
  <c r="E16" i="38"/>
  <c r="N14" i="38"/>
  <c r="E14" i="38"/>
  <c r="E13" i="38"/>
  <c r="N12" i="38"/>
  <c r="E12" i="38"/>
  <c r="N11" i="38"/>
  <c r="E11" i="38"/>
  <c r="E10" i="38"/>
  <c r="M45" i="39"/>
  <c r="E35" i="39"/>
  <c r="C35" i="39"/>
  <c r="E33" i="39"/>
  <c r="E32" i="39"/>
  <c r="E31" i="39"/>
  <c r="E30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F61" i="37"/>
  <c r="F60" i="37"/>
  <c r="F59" i="37"/>
  <c r="F58" i="37"/>
  <c r="F57" i="37"/>
  <c r="F56" i="37"/>
  <c r="F55" i="37"/>
  <c r="F54" i="37"/>
  <c r="F52" i="37"/>
  <c r="F50" i="37"/>
  <c r="F49" i="37"/>
  <c r="F48" i="37"/>
  <c r="F47" i="37"/>
  <c r="F46" i="37"/>
  <c r="F45" i="37"/>
  <c r="F44" i="37"/>
  <c r="F43" i="37"/>
  <c r="F42" i="37"/>
  <c r="F41" i="37"/>
  <c r="F38" i="37"/>
  <c r="F37" i="37"/>
  <c r="F36" i="37"/>
  <c r="F35" i="37"/>
  <c r="F34" i="37"/>
  <c r="F33" i="37"/>
  <c r="F32" i="37"/>
  <c r="F31" i="37"/>
  <c r="F30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30" i="36"/>
  <c r="D30" i="36"/>
  <c r="I29" i="36"/>
  <c r="H28" i="36"/>
  <c r="H30" i="36" s="1"/>
  <c r="G28" i="36"/>
  <c r="I28" i="36" s="1"/>
  <c r="I30" i="36" s="1"/>
  <c r="F28" i="36"/>
  <c r="E28" i="36"/>
  <c r="E30" i="36" s="1"/>
  <c r="D28" i="36"/>
  <c r="C28" i="36"/>
  <c r="C30" i="36" s="1"/>
  <c r="B28" i="36"/>
  <c r="B30" i="36" s="1"/>
  <c r="I26" i="36"/>
  <c r="I25" i="36"/>
  <c r="I24" i="36"/>
  <c r="I23" i="36"/>
  <c r="I22" i="36"/>
  <c r="I21" i="36"/>
  <c r="I20" i="36"/>
  <c r="I14" i="36"/>
  <c r="I13" i="36"/>
  <c r="I12" i="36"/>
  <c r="I11" i="36"/>
  <c r="I10" i="36"/>
  <c r="I9" i="36"/>
  <c r="I8" i="36"/>
  <c r="J30" i="42" l="1"/>
  <c r="J36" i="42"/>
  <c r="J14" i="42"/>
  <c r="J22" i="42"/>
  <c r="J27" i="42"/>
  <c r="G30" i="36"/>
  <c r="E36" i="44"/>
  <c r="C10" i="44" l="1"/>
  <c r="D43" i="44" s="1"/>
  <c r="B10" i="44"/>
  <c r="I23" i="24" l="1"/>
  <c r="H23" i="24"/>
  <c r="G23" i="24"/>
  <c r="F23" i="24"/>
  <c r="E23" i="24"/>
  <c r="D23" i="24"/>
  <c r="C23" i="24"/>
  <c r="B23" i="24"/>
  <c r="I47" i="24"/>
  <c r="H47" i="24"/>
  <c r="G47" i="24"/>
  <c r="F47" i="24"/>
  <c r="E47" i="24"/>
  <c r="D47" i="24"/>
  <c r="C47" i="24"/>
  <c r="B47" i="24"/>
  <c r="B46" i="24"/>
  <c r="D37" i="19" l="1"/>
  <c r="D36" i="19"/>
  <c r="D35" i="19"/>
  <c r="D34" i="19"/>
  <c r="D33" i="19"/>
  <c r="D32" i="19"/>
  <c r="D31" i="19"/>
  <c r="N14" i="34" l="1"/>
  <c r="N42" i="34"/>
  <c r="N28" i="34"/>
  <c r="H82" i="33"/>
  <c r="AB32" i="3"/>
  <c r="I27" i="23"/>
  <c r="C101" i="10" l="1"/>
  <c r="D108" i="10" s="1"/>
  <c r="B101" i="10"/>
  <c r="B45" i="44" l="1"/>
  <c r="E50" i="44" l="1"/>
  <c r="E49" i="44"/>
  <c r="C48" i="44"/>
  <c r="B48" i="44"/>
  <c r="E40" i="44"/>
  <c r="E41" i="44"/>
  <c r="E39" i="44"/>
  <c r="E38" i="44"/>
  <c r="E37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D50" i="44" l="1"/>
  <c r="D49" i="44"/>
  <c r="D51" i="44"/>
  <c r="D37" i="44"/>
  <c r="E48" i="44"/>
  <c r="D36" i="44"/>
  <c r="D29" i="44"/>
  <c r="D22" i="44"/>
  <c r="D30" i="44"/>
  <c r="D38" i="44"/>
  <c r="D23" i="44"/>
  <c r="D31" i="44"/>
  <c r="D39" i="44"/>
  <c r="D40" i="44"/>
  <c r="D32" i="44"/>
  <c r="D25" i="44"/>
  <c r="D41" i="44"/>
  <c r="D42" i="44"/>
  <c r="D24" i="44"/>
  <c r="D33" i="44"/>
  <c r="D26" i="44"/>
  <c r="D34" i="44"/>
  <c r="D27" i="44"/>
  <c r="D35" i="44"/>
  <c r="D28" i="44"/>
  <c r="E21" i="44" l="1"/>
  <c r="E20" i="44"/>
  <c r="E19" i="44"/>
  <c r="E18" i="44"/>
  <c r="E17" i="44"/>
  <c r="E16" i="44"/>
  <c r="E15" i="44"/>
  <c r="E14" i="44"/>
  <c r="E13" i="44"/>
  <c r="E12" i="44"/>
  <c r="E11" i="44"/>
  <c r="D19" i="44"/>
  <c r="B5" i="44"/>
  <c r="C75" i="25"/>
  <c r="D81" i="25" s="1"/>
  <c r="B75" i="25"/>
  <c r="D15" i="44" l="1"/>
  <c r="D13" i="44"/>
  <c r="E10" i="44"/>
  <c r="D21" i="44"/>
  <c r="D11" i="44"/>
  <c r="D17" i="44"/>
  <c r="D12" i="44"/>
  <c r="D16" i="44"/>
  <c r="D20" i="44"/>
  <c r="D14" i="44"/>
  <c r="D18" i="44"/>
  <c r="E62" i="10" l="1"/>
  <c r="E63" i="10"/>
  <c r="E64" i="10"/>
  <c r="B40" i="24" l="1"/>
  <c r="C40" i="24"/>
  <c r="I26" i="23" l="1"/>
  <c r="E106" i="10" l="1"/>
  <c r="E79" i="25"/>
  <c r="E91" i="10" l="1"/>
  <c r="E90" i="10"/>
  <c r="E45" i="10" l="1"/>
  <c r="E43" i="10"/>
  <c r="H81" i="33" l="1"/>
  <c r="H30" i="4"/>
  <c r="I30" i="4"/>
  <c r="B5" i="10"/>
  <c r="B5" i="25"/>
  <c r="A35" i="24"/>
  <c r="A26" i="24"/>
  <c r="I25" i="23"/>
  <c r="AA50" i="3" l="1"/>
  <c r="C40" i="19" l="1"/>
  <c r="E17" i="19"/>
  <c r="D19" i="19"/>
  <c r="C19" i="19"/>
  <c r="H80" i="33"/>
  <c r="E58" i="10" l="1"/>
  <c r="I24" i="23"/>
  <c r="H79" i="33" l="1"/>
  <c r="H77" i="33" l="1"/>
  <c r="H78" i="33"/>
  <c r="I23" i="23" l="1"/>
  <c r="E41" i="10" l="1"/>
  <c r="B31" i="24"/>
  <c r="C31" i="24"/>
  <c r="B34" i="15" l="1"/>
  <c r="L24" i="11"/>
  <c r="B26" i="11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I22" i="23"/>
  <c r="M59" i="3" l="1"/>
  <c r="G89" i="33" l="1"/>
  <c r="F89" i="33"/>
  <c r="E89" i="33"/>
  <c r="D89" i="33"/>
  <c r="H89" i="33"/>
  <c r="E14" i="10" l="1"/>
  <c r="E13" i="10"/>
  <c r="E13" i="25"/>
  <c r="I46" i="24" l="1"/>
  <c r="H46" i="24"/>
  <c r="G46" i="24"/>
  <c r="F46" i="24"/>
  <c r="E46" i="24"/>
  <c r="D46" i="24"/>
  <c r="C46" i="24"/>
  <c r="I16" i="24"/>
  <c r="H16" i="24"/>
  <c r="G16" i="24"/>
  <c r="F16" i="24"/>
  <c r="E16" i="24"/>
  <c r="D16" i="24"/>
  <c r="C16" i="24"/>
  <c r="B16" i="24"/>
  <c r="B36" i="25" l="1"/>
  <c r="C36" i="25"/>
  <c r="E42" i="10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E24" i="11"/>
  <c r="F24" i="11"/>
  <c r="G24" i="11"/>
  <c r="H24" i="11"/>
  <c r="I24" i="11"/>
  <c r="J24" i="11"/>
  <c r="K24" i="11"/>
  <c r="K26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D59" i="3" l="1"/>
  <c r="E59" i="3"/>
  <c r="G76" i="33"/>
  <c r="F76" i="33"/>
  <c r="E76" i="33"/>
  <c r="H75" i="33"/>
  <c r="D76" i="33"/>
  <c r="F55" i="3" l="1"/>
  <c r="F56" i="3"/>
  <c r="B95" i="10" l="1"/>
  <c r="C95" i="10"/>
  <c r="C94" i="10" s="1"/>
  <c r="E6" i="19" l="1"/>
  <c r="E7" i="19"/>
  <c r="E8" i="19"/>
  <c r="E9" i="19"/>
  <c r="E10" i="19"/>
  <c r="E11" i="19"/>
  <c r="E12" i="19"/>
  <c r="E13" i="19"/>
  <c r="E14" i="19"/>
  <c r="E15" i="19"/>
  <c r="E16" i="19"/>
  <c r="H74" i="33"/>
  <c r="I48" i="24" l="1"/>
  <c r="I40" i="24"/>
  <c r="I31" i="24"/>
  <c r="E78" i="25"/>
  <c r="E77" i="25"/>
  <c r="E76" i="25"/>
  <c r="E105" i="10"/>
  <c r="E104" i="10"/>
  <c r="E103" i="10"/>
  <c r="E102" i="10"/>
  <c r="H40" i="24"/>
  <c r="G40" i="24"/>
  <c r="F40" i="24"/>
  <c r="E40" i="24"/>
  <c r="D40" i="24"/>
  <c r="H31" i="24"/>
  <c r="G31" i="24"/>
  <c r="F31" i="24"/>
  <c r="E31" i="24"/>
  <c r="D31" i="24"/>
  <c r="D107" i="10" l="1"/>
  <c r="D103" i="10"/>
  <c r="D106" i="10"/>
  <c r="D102" i="10"/>
  <c r="D104" i="10"/>
  <c r="D105" i="10"/>
  <c r="D77" i="25"/>
  <c r="D80" i="25"/>
  <c r="D76" i="25"/>
  <c r="D79" i="25"/>
  <c r="D78" i="25"/>
  <c r="E75" i="25"/>
  <c r="E101" i="10"/>
  <c r="C23" i="25"/>
  <c r="B23" i="25"/>
  <c r="E14" i="25"/>
  <c r="J26" i="11" l="1"/>
  <c r="I26" i="11"/>
  <c r="H26" i="11"/>
  <c r="G26" i="11"/>
  <c r="F26" i="11"/>
  <c r="E26" i="11"/>
  <c r="D26" i="11"/>
  <c r="C26" i="11"/>
  <c r="L26" i="11"/>
  <c r="M26" i="11" s="1"/>
  <c r="B22" i="35"/>
  <c r="B21" i="35"/>
  <c r="B20" i="35"/>
  <c r="A22" i="35"/>
  <c r="A21" i="35"/>
  <c r="A20" i="35"/>
  <c r="F46" i="35"/>
  <c r="F20" i="35"/>
  <c r="B17" i="35"/>
  <c r="B16" i="35"/>
  <c r="B15" i="35"/>
  <c r="B14" i="35"/>
  <c r="B13" i="35"/>
  <c r="B12" i="35"/>
  <c r="B11" i="35"/>
  <c r="B10" i="35"/>
  <c r="B9" i="35"/>
  <c r="B38" i="35" l="1"/>
  <c r="B42" i="35"/>
  <c r="B35" i="35"/>
  <c r="B39" i="35"/>
  <c r="B43" i="35"/>
  <c r="B36" i="35"/>
  <c r="B40" i="35"/>
  <c r="B37" i="35"/>
  <c r="B41" i="35"/>
  <c r="B7" i="35"/>
  <c r="B24" i="35"/>
  <c r="C12" i="35" s="1"/>
  <c r="H72" i="33"/>
  <c r="C17" i="35" l="1"/>
  <c r="C11" i="35"/>
  <c r="C22" i="35"/>
  <c r="C9" i="35"/>
  <c r="C13" i="35"/>
  <c r="C10" i="35"/>
  <c r="C14" i="35"/>
  <c r="C7" i="35"/>
  <c r="C21" i="35"/>
  <c r="C16" i="35"/>
  <c r="C15" i="35"/>
  <c r="C20" i="35"/>
  <c r="B46" i="35" l="1"/>
  <c r="M24" i="11"/>
  <c r="N19" i="11"/>
  <c r="N12" i="11"/>
  <c r="N16" i="11"/>
  <c r="N20" i="11"/>
  <c r="N9" i="11"/>
  <c r="N13" i="11"/>
  <c r="N17" i="11"/>
  <c r="N21" i="11"/>
  <c r="N10" i="11"/>
  <c r="N14" i="11"/>
  <c r="N18" i="11"/>
  <c r="N11" i="11"/>
  <c r="N15" i="11"/>
  <c r="H73" i="33"/>
  <c r="N26" i="11" l="1"/>
  <c r="C37" i="35"/>
  <c r="C43" i="35"/>
  <c r="C40" i="35"/>
  <c r="C36" i="35"/>
  <c r="C35" i="35"/>
  <c r="C38" i="35"/>
  <c r="C41" i="35"/>
  <c r="C39" i="35"/>
  <c r="C42" i="35"/>
  <c r="O12" i="11"/>
  <c r="O13" i="11" s="1"/>
  <c r="H71" i="33" l="1"/>
  <c r="B62" i="25" l="1"/>
  <c r="C62" i="25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E15" i="25"/>
  <c r="H69" i="33" l="1"/>
  <c r="K8" i="15"/>
  <c r="C92" i="25" l="1"/>
  <c r="C91" i="25" s="1"/>
  <c r="B92" i="25"/>
  <c r="B91" i="25" s="1"/>
  <c r="B97" i="10" s="1"/>
  <c r="C89" i="25"/>
  <c r="C88" i="25" s="1"/>
  <c r="B89" i="25"/>
  <c r="B88" i="25" s="1"/>
  <c r="B94" i="10" s="1"/>
  <c r="C98" i="10"/>
  <c r="C97" i="10" s="1"/>
  <c r="B98" i="10"/>
  <c r="E95" i="10"/>
  <c r="E17" i="10"/>
  <c r="E15" i="10"/>
  <c r="E16" i="10"/>
  <c r="E18" i="10"/>
  <c r="E19" i="10"/>
  <c r="E20" i="10"/>
  <c r="E21" i="10"/>
  <c r="E22" i="10"/>
  <c r="E23" i="10"/>
  <c r="E24" i="10"/>
  <c r="E25" i="10"/>
  <c r="E26" i="10"/>
  <c r="E29" i="10"/>
  <c r="H68" i="33"/>
  <c r="H67" i="33"/>
  <c r="H66" i="33"/>
  <c r="H65" i="33"/>
  <c r="H64" i="33"/>
  <c r="AB40" i="3"/>
  <c r="AB38" i="3"/>
  <c r="AB37" i="3"/>
  <c r="AB36" i="3"/>
  <c r="AB30" i="3"/>
  <c r="AB29" i="3"/>
  <c r="AB28" i="3"/>
  <c r="AB34" i="3"/>
  <c r="AB33" i="3"/>
  <c r="AB26" i="3"/>
  <c r="AB25" i="3"/>
  <c r="AB24" i="3"/>
  <c r="AB22" i="3"/>
  <c r="AB21" i="3"/>
  <c r="AB20" i="3"/>
  <c r="AB18" i="3"/>
  <c r="AB17" i="3"/>
  <c r="AB16" i="3"/>
  <c r="AB14" i="3"/>
  <c r="AB13" i="3"/>
  <c r="AB12" i="3"/>
  <c r="AB10" i="3"/>
  <c r="AB9" i="3"/>
  <c r="AB8" i="3"/>
  <c r="H76" i="33" l="1"/>
  <c r="E92" i="25"/>
  <c r="E89" i="25"/>
  <c r="E91" i="25"/>
  <c r="E98" i="10"/>
  <c r="E97" i="10"/>
  <c r="E88" i="25" l="1"/>
  <c r="E94" i="10"/>
  <c r="E68" i="25"/>
  <c r="E44" i="10"/>
  <c r="O42" i="3" l="1"/>
  <c r="N42" i="3"/>
  <c r="E77" i="10" l="1"/>
  <c r="E36" i="10"/>
  <c r="E35" i="10"/>
  <c r="E17" i="25"/>
  <c r="E19" i="25"/>
  <c r="I9" i="23"/>
  <c r="I10" i="23"/>
  <c r="E38" i="10" l="1"/>
  <c r="E34" i="10"/>
  <c r="E18" i="25"/>
  <c r="E16" i="25"/>
  <c r="I8" i="2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K34" i="18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2" i="16"/>
  <c r="K33" i="17"/>
  <c r="K34" i="15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C69" i="3"/>
  <c r="B69" i="3"/>
  <c r="Y68" i="3"/>
  <c r="X68" i="3"/>
  <c r="W68" i="3"/>
  <c r="V68" i="3"/>
  <c r="U68" i="3"/>
  <c r="T68" i="3"/>
  <c r="S68" i="3"/>
  <c r="C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C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C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E37" i="10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9" i="3" s="1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H48" i="24"/>
  <c r="G48" i="24"/>
  <c r="F48" i="24"/>
  <c r="E48" i="24"/>
  <c r="D48" i="24"/>
  <c r="C48" i="24"/>
  <c r="B48" i="24"/>
  <c r="E43" i="25" l="1"/>
  <c r="W42" i="3" l="1"/>
  <c r="V42" i="3" l="1"/>
  <c r="Y42" i="3" l="1"/>
  <c r="U42" i="3"/>
  <c r="AA42" i="3" l="1"/>
  <c r="Z42" i="3"/>
  <c r="T42" i="3"/>
  <c r="S42" i="3"/>
  <c r="D40" i="19"/>
  <c r="B28" i="10"/>
  <c r="C28" i="10"/>
  <c r="B61" i="10"/>
  <c r="C61" i="10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E33" i="25"/>
  <c r="E19" i="19"/>
  <c r="R42" i="3"/>
  <c r="Q42" i="3"/>
  <c r="P42" i="3"/>
  <c r="E73" i="25"/>
  <c r="E72" i="25"/>
  <c r="E71" i="25"/>
  <c r="E70" i="25"/>
  <c r="E69" i="25"/>
  <c r="E67" i="25"/>
  <c r="E66" i="25"/>
  <c r="E65" i="25"/>
  <c r="E64" i="25"/>
  <c r="E63" i="25"/>
  <c r="D63" i="25"/>
  <c r="E60" i="25"/>
  <c r="E59" i="25"/>
  <c r="E58" i="25"/>
  <c r="E57" i="25"/>
  <c r="E56" i="25"/>
  <c r="E55" i="25"/>
  <c r="E54" i="25"/>
  <c r="E53" i="25"/>
  <c r="E52" i="25"/>
  <c r="E51" i="25"/>
  <c r="E50" i="25"/>
  <c r="C49" i="25"/>
  <c r="D50" i="25" s="1"/>
  <c r="B49" i="25"/>
  <c r="E47" i="25"/>
  <c r="E46" i="25"/>
  <c r="E45" i="25"/>
  <c r="E44" i="25"/>
  <c r="E42" i="25"/>
  <c r="E41" i="25"/>
  <c r="E40" i="25"/>
  <c r="E39" i="25"/>
  <c r="E38" i="25"/>
  <c r="E37" i="25"/>
  <c r="D39" i="25"/>
  <c r="E34" i="25"/>
  <c r="E32" i="25"/>
  <c r="E31" i="25"/>
  <c r="E30" i="25"/>
  <c r="E29" i="25"/>
  <c r="E28" i="25"/>
  <c r="E27" i="25"/>
  <c r="E26" i="25"/>
  <c r="E25" i="25"/>
  <c r="E24" i="25"/>
  <c r="D26" i="25"/>
  <c r="E21" i="25"/>
  <c r="E20" i="25"/>
  <c r="E12" i="25"/>
  <c r="E11" i="25"/>
  <c r="C10" i="25"/>
  <c r="D13" i="25" s="1"/>
  <c r="B10" i="25"/>
  <c r="A40" i="19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32" i="16"/>
  <c r="J33" i="17"/>
  <c r="E31" i="10"/>
  <c r="E32" i="10"/>
  <c r="E33" i="10"/>
  <c r="E39" i="10"/>
  <c r="E40" i="10"/>
  <c r="E30" i="10"/>
  <c r="J34" i="18"/>
  <c r="E74" i="10"/>
  <c r="E75" i="10"/>
  <c r="E76" i="10"/>
  <c r="E11" i="10"/>
  <c r="E12" i="10"/>
  <c r="I34" i="18"/>
  <c r="E81" i="10"/>
  <c r="E82" i="10"/>
  <c r="E83" i="10"/>
  <c r="E84" i="10"/>
  <c r="E85" i="10"/>
  <c r="E86" i="10"/>
  <c r="E87" i="10"/>
  <c r="E88" i="10"/>
  <c r="E89" i="10"/>
  <c r="E67" i="10"/>
  <c r="E65" i="10"/>
  <c r="E66" i="10"/>
  <c r="E68" i="10"/>
  <c r="E69" i="10"/>
  <c r="E70" i="10"/>
  <c r="E71" i="10"/>
  <c r="E73" i="10"/>
  <c r="E72" i="10"/>
  <c r="E50" i="10"/>
  <c r="E49" i="10"/>
  <c r="E51" i="10"/>
  <c r="E52" i="10"/>
  <c r="E56" i="10"/>
  <c r="E55" i="10"/>
  <c r="E53" i="10"/>
  <c r="E54" i="10"/>
  <c r="E57" i="10"/>
  <c r="C32" i="32"/>
  <c r="D32" i="32"/>
  <c r="E32" i="32"/>
  <c r="F32" i="32"/>
  <c r="G32" i="32"/>
  <c r="H32" i="32"/>
  <c r="I32" i="32"/>
  <c r="J32" i="32"/>
  <c r="K32" i="32"/>
  <c r="L32" i="32"/>
  <c r="B32" i="32"/>
  <c r="K42" i="3"/>
  <c r="C34" i="15"/>
  <c r="D34" i="15"/>
  <c r="E34" i="15"/>
  <c r="F34" i="15"/>
  <c r="G34" i="15"/>
  <c r="H34" i="15"/>
  <c r="I34" i="15"/>
  <c r="I33" i="17"/>
  <c r="H33" i="17"/>
  <c r="J42" i="3"/>
  <c r="I42" i="3"/>
  <c r="H42" i="3"/>
  <c r="G42" i="3"/>
  <c r="F42" i="3"/>
  <c r="E80" i="10"/>
  <c r="C79" i="10"/>
  <c r="B79" i="10"/>
  <c r="E48" i="10"/>
  <c r="C47" i="10"/>
  <c r="D55" i="10" s="1"/>
  <c r="B47" i="10"/>
  <c r="C10" i="10"/>
  <c r="D22" i="10" s="1"/>
  <c r="B10" i="10"/>
  <c r="I32" i="16"/>
  <c r="H34" i="18"/>
  <c r="G34" i="18"/>
  <c r="F34" i="18"/>
  <c r="E34" i="18"/>
  <c r="D34" i="18"/>
  <c r="C34" i="18"/>
  <c r="B34" i="18"/>
  <c r="G33" i="17"/>
  <c r="F33" i="17"/>
  <c r="E33" i="17"/>
  <c r="D33" i="17"/>
  <c r="C33" i="17"/>
  <c r="B33" i="17"/>
  <c r="G32" i="16"/>
  <c r="F32" i="16"/>
  <c r="E32" i="16"/>
  <c r="D32" i="16"/>
  <c r="C32" i="16"/>
  <c r="B32" i="16"/>
  <c r="H32" i="16"/>
  <c r="D66" i="10" l="1"/>
  <c r="D62" i="10"/>
  <c r="D64" i="10"/>
  <c r="D63" i="10"/>
  <c r="D91" i="33"/>
  <c r="F91" i="33"/>
  <c r="H37" i="33"/>
  <c r="H50" i="33"/>
  <c r="E91" i="33"/>
  <c r="G91" i="33"/>
  <c r="D71" i="10"/>
  <c r="E61" i="10"/>
  <c r="D77" i="10"/>
  <c r="AB42" i="3"/>
  <c r="D57" i="10"/>
  <c r="D80" i="10"/>
  <c r="D56" i="10"/>
  <c r="D48" i="10"/>
  <c r="E28" i="10"/>
  <c r="D50" i="10"/>
  <c r="D49" i="10"/>
  <c r="D53" i="10"/>
  <c r="E47" i="10"/>
  <c r="D39" i="10"/>
  <c r="D45" i="10"/>
  <c r="D44" i="10"/>
  <c r="H24" i="33"/>
  <c r="D84" i="10"/>
  <c r="D58" i="10"/>
  <c r="D52" i="10"/>
  <c r="D46" i="25"/>
  <c r="D15" i="10"/>
  <c r="D73" i="25"/>
  <c r="D65" i="25"/>
  <c r="D66" i="25"/>
  <c r="D54" i="10"/>
  <c r="D40" i="25"/>
  <c r="D47" i="25"/>
  <c r="D38" i="25"/>
  <c r="D45" i="25"/>
  <c r="D31" i="25"/>
  <c r="H11" i="33"/>
  <c r="H91" i="33" s="1"/>
  <c r="D30" i="10"/>
  <c r="D59" i="10"/>
  <c r="D51" i="10"/>
  <c r="D44" i="25"/>
  <c r="D41" i="25"/>
  <c r="E36" i="25"/>
  <c r="D42" i="25"/>
  <c r="D37" i="25"/>
  <c r="E10" i="25"/>
  <c r="D19" i="25"/>
  <c r="D18" i="25"/>
  <c r="D21" i="25"/>
  <c r="D17" i="25"/>
  <c r="D20" i="25"/>
  <c r="D16" i="25"/>
  <c r="D14" i="25"/>
  <c r="D91" i="10"/>
  <c r="D89" i="10"/>
  <c r="D86" i="10"/>
  <c r="E79" i="10"/>
  <c r="D72" i="25"/>
  <c r="D64" i="25"/>
  <c r="D71" i="25"/>
  <c r="D70" i="25"/>
  <c r="D69" i="25"/>
  <c r="D68" i="25"/>
  <c r="D67" i="25"/>
  <c r="E62" i="25"/>
  <c r="D67" i="10"/>
  <c r="D18" i="10"/>
  <c r="D24" i="10"/>
  <c r="D12" i="25"/>
  <c r="D15" i="25"/>
  <c r="D35" i="10"/>
  <c r="D40" i="10"/>
  <c r="D43" i="10"/>
  <c r="D42" i="10"/>
  <c r="D29" i="10"/>
  <c r="D41" i="10"/>
  <c r="D32" i="10"/>
  <c r="E23" i="25"/>
  <c r="D34" i="25"/>
  <c r="D27" i="25"/>
  <c r="D32" i="25"/>
  <c r="D29" i="25"/>
  <c r="D33" i="25"/>
  <c r="D25" i="25"/>
  <c r="D28" i="25"/>
  <c r="D83" i="10"/>
  <c r="D81" i="10"/>
  <c r="D69" i="10"/>
  <c r="D72" i="10"/>
  <c r="D75" i="10"/>
  <c r="D73" i="10"/>
  <c r="D76" i="10"/>
  <c r="D70" i="10"/>
  <c r="D74" i="10"/>
  <c r="D65" i="10"/>
  <c r="D68" i="10"/>
  <c r="D52" i="25"/>
  <c r="D53" i="25"/>
  <c r="D43" i="25"/>
  <c r="D30" i="25"/>
  <c r="D19" i="10"/>
  <c r="D14" i="10"/>
  <c r="D13" i="10"/>
  <c r="D16" i="10"/>
  <c r="D23" i="10"/>
  <c r="E10" i="10"/>
  <c r="D20" i="10"/>
  <c r="D17" i="10"/>
  <c r="D21" i="10"/>
  <c r="D12" i="10"/>
  <c r="D11" i="25"/>
  <c r="J34" i="15"/>
  <c r="D87" i="10"/>
  <c r="D90" i="10"/>
  <c r="D82" i="10"/>
  <c r="D85" i="10"/>
  <c r="D88" i="10"/>
  <c r="D56" i="25"/>
  <c r="D55" i="25"/>
  <c r="D60" i="25"/>
  <c r="D54" i="25"/>
  <c r="D59" i="25"/>
  <c r="D51" i="25"/>
  <c r="E49" i="25"/>
  <c r="D58" i="25"/>
  <c r="D57" i="25"/>
  <c r="D38" i="10"/>
  <c r="D37" i="10"/>
  <c r="D36" i="10"/>
  <c r="D34" i="10"/>
  <c r="D31" i="10"/>
  <c r="D33" i="10"/>
  <c r="D24" i="25"/>
  <c r="D11" i="10"/>
  <c r="D26" i="10"/>
  <c r="D25" i="10"/>
</calcChain>
</file>

<file path=xl/sharedStrings.xml><?xml version="1.0" encoding="utf-8"?>
<sst xmlns="http://schemas.openxmlformats.org/spreadsheetml/2006/main" count="1480" uniqueCount="638">
  <si>
    <t>Año</t>
  </si>
  <si>
    <t xml:space="preserve">PBI   </t>
  </si>
  <si>
    <t>PBI Minero</t>
  </si>
  <si>
    <t>Inflación</t>
  </si>
  <si>
    <t xml:space="preserve">Exportaciones      </t>
  </si>
  <si>
    <t xml:space="preserve">Importaciones </t>
  </si>
  <si>
    <t>Bal. Comercial</t>
  </si>
  <si>
    <t>Fuente: Ministerio de Energía y Minas</t>
  </si>
  <si>
    <t>VOLUMEN DE LA PRODUCCIÓN MINERO METÁLICA, POR PRINCIPALES METALES</t>
  </si>
  <si>
    <t>Cobre</t>
  </si>
  <si>
    <t>Valor</t>
  </si>
  <si>
    <t>(US$MM)</t>
  </si>
  <si>
    <t>Cantidad</t>
  </si>
  <si>
    <t>(Miles Tm)</t>
  </si>
  <si>
    <t>Precio*</t>
  </si>
  <si>
    <t xml:space="preserve"> (Ctvs US$/Lb.)</t>
  </si>
  <si>
    <t>Oro</t>
  </si>
  <si>
    <t>(Miles Oz. Tr.)</t>
  </si>
  <si>
    <t>(US$/Oz Tr.)</t>
  </si>
  <si>
    <t>Zinc</t>
  </si>
  <si>
    <t>(Miles Tm.)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</si>
  <si>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</si>
  <si>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</si>
  <si>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</si>
  <si>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</si>
  <si>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</si>
  <si>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</si>
  <si>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</si>
  <si>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</si>
  <si>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</si>
  <si>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</si>
  <si>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</si>
  <si>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</si>
  <si>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</si>
  <si>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</si>
  <si>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</si>
  <si>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COMPAÑIA MINERA ARES S.A.C.</t>
  </si>
  <si>
    <t>MINERA YANACOCHA S.R.L.</t>
  </si>
  <si>
    <t>Var%</t>
  </si>
  <si>
    <t>COMPAÑIA MINERA ANTAMINA S.A.</t>
  </si>
  <si>
    <t>SOUTHERN PERU COPPER CORPORATION SUCURSAL DEL PERU</t>
  </si>
  <si>
    <t>COMPAÑIA MINERA ANTAPACCAY S.A.</t>
  </si>
  <si>
    <t>GOLD FIELDS LA CIMA S.A.</t>
  </si>
  <si>
    <t>OTROS</t>
  </si>
  <si>
    <t>VOLUMEN DE LA PRODUCCIÓN MINERO METÁLICA, EMPRESAS</t>
  </si>
  <si>
    <t>MINERA BARRICK MISQUICHILCA S.A.</t>
  </si>
  <si>
    <t>MADRE DE DIOS</t>
  </si>
  <si>
    <t>CONSORCIO MINERO HORIZONTE S.A.</t>
  </si>
  <si>
    <t>LA ARENA S.A.</t>
  </si>
  <si>
    <t>MINERA AURIFERA RETAMAS S.A.</t>
  </si>
  <si>
    <t>COBRE / TMF</t>
  </si>
  <si>
    <t>VOLCAN COMPAÑÍA MINERA S.A.A.</t>
  </si>
  <si>
    <t>SOCIEDAD MINERA CORONA S.A.</t>
  </si>
  <si>
    <t>CATALINA HUANCA SOCIEDAD MINERA S.A.C.</t>
  </si>
  <si>
    <t>PLOMO / TMF</t>
  </si>
  <si>
    <t>ZINC / TMF</t>
  </si>
  <si>
    <t>VOLUMEN DE LA PRODUCCIÓN MINERO METÁLICA, REGIONES</t>
  </si>
  <si>
    <t>ANCASH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</si>
  <si>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</si>
  <si>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</si>
  <si>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</si>
  <si>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</si>
  <si>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</si>
  <si>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</si>
  <si>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</si>
  <si>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</si>
  <si>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JUNIN</t>
  </si>
  <si>
    <t>HUANCAVELICA</t>
  </si>
  <si>
    <t>PUNO</t>
  </si>
  <si>
    <t>HUANUCO</t>
  </si>
  <si>
    <t>LA LIBERTAD</t>
  </si>
  <si>
    <t>AYACUCHO</t>
  </si>
  <si>
    <t>Part%</t>
  </si>
  <si>
    <t>PRODUCTO / REGION</t>
  </si>
  <si>
    <t>PRODUCTO / EMPRESA</t>
  </si>
  <si>
    <t>TOTAL EXPORTACIONES</t>
  </si>
  <si>
    <t>RUBRO</t>
  </si>
  <si>
    <t>CHINA</t>
  </si>
  <si>
    <t>JAPON</t>
  </si>
  <si>
    <t>ALEMANIA</t>
  </si>
  <si>
    <t>ITALIA</t>
  </si>
  <si>
    <t>BRASIL</t>
  </si>
  <si>
    <t>ESPAÑA</t>
  </si>
  <si>
    <t>Acum. Anual US$ Millones</t>
  </si>
  <si>
    <t>COMPAÑIA MINERA RAURA S.A.</t>
  </si>
  <si>
    <t>-</t>
  </si>
  <si>
    <t>(En nuevos soles)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</si>
  <si>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</si>
  <si>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</si>
  <si>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</si>
  <si>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</si>
  <si>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</si>
  <si>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</si>
  <si>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</si>
  <si>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</si>
  <si>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</si>
  <si>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</si>
  <si>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</si>
  <si>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</si>
  <si>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</si>
  <si>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</si>
  <si>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</si>
  <si>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</si>
  <si>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</si>
  <si>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</si>
  <si>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</si>
  <si>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</si>
  <si>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</si>
  <si>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</si>
  <si>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</si>
  <si>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</si>
  <si>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</si>
  <si>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</si>
  <si>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TOTAL</t>
  </si>
  <si>
    <t>Fuente: Transparencia Económica del M.E.F. - INGEMMET. Elaboración MINEM.</t>
  </si>
  <si>
    <t>La distribución del Canon Minero, por parte del MEF, se realiza en Julio de cada año  y es de periodicidad anual. Esta constituido por el 50% del Impuesto a la Renta correspondiente al año anterior. El monto corresponde al aporte asignado (monto acreditado), según los índices que se aprueba anualmente.</t>
  </si>
  <si>
    <t>La distribución de las Regalías Mineras es de periodicidad trimestral, el monto corresponde a la asignación (monto acreditado) más los intereses acumulados, según los índices que se aprueba mensualmente</t>
  </si>
  <si>
    <t xml:space="preserve">2010 </t>
  </si>
  <si>
    <t>2011</t>
  </si>
  <si>
    <t>2012</t>
  </si>
  <si>
    <t>2013</t>
  </si>
  <si>
    <t>Este cambio de cálculo es producto de la nueva normatividad Ley Nª 29788 – Ley que Modifica la Ley de Regalía Minera</t>
  </si>
  <si>
    <t>TRANSFERENCIAS A LAS REGIONES POR CANON MINERO</t>
  </si>
  <si>
    <t>TRANSFERENCIAS A LAS REGIONES POR REGALIAS MINERAS</t>
  </si>
  <si>
    <t>TRANSFERENCIAS A LAS REGIONES POR DERECHO DE VIGENCIA Y PENALIDAD</t>
  </si>
  <si>
    <t>TIPO DE ÁREAS RESTRINGIDAS</t>
  </si>
  <si>
    <t>CANTIDAD</t>
  </si>
  <si>
    <t>HAS.</t>
  </si>
  <si>
    <t>% DEL PERÚ</t>
  </si>
  <si>
    <t>1</t>
  </si>
  <si>
    <t>3</t>
  </si>
  <si>
    <t>4</t>
  </si>
  <si>
    <t>PROYECTO ESPECIAL</t>
  </si>
  <si>
    <t>5</t>
  </si>
  <si>
    <t>6</t>
  </si>
  <si>
    <t>7</t>
  </si>
  <si>
    <t>8</t>
  </si>
  <si>
    <t>9</t>
  </si>
  <si>
    <t>10</t>
  </si>
  <si>
    <t>PUERTOS Y AEROPUERTOS</t>
  </si>
  <si>
    <r>
      <t xml:space="preserve">REGALÍAS MINERAS / </t>
    </r>
    <r>
      <rPr>
        <b/>
        <i/>
        <sz val="9"/>
        <color theme="0" tint="-0.499984740745262"/>
        <rFont val="Calibri"/>
        <family val="2"/>
        <scheme val="minor"/>
      </rPr>
      <t>MINING ROYALTIES</t>
    </r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</si>
  <si>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PENALTY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</si>
  <si>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 xml:space="preserve">MINING CANON 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</si>
  <si>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>MINING CANON</t>
    </r>
  </si>
  <si>
    <t>SUIZA</t>
  </si>
  <si>
    <t>CANADA</t>
  </si>
  <si>
    <t>REINO UNIDO</t>
  </si>
  <si>
    <t>CHILE</t>
  </si>
  <si>
    <t>COLOMBIA</t>
  </si>
  <si>
    <t>TRANSFERENCIAS A LAS REGIONES POR RECURSOS GENERADOS POR LA MINERÍA (CANON, REGALIAS Y DERECHO DE VIGENCIA)</t>
  </si>
  <si>
    <t xml:space="preserve">PRINCIPALES INDICADORES MACROECONÓMICOS </t>
  </si>
  <si>
    <t xml:space="preserve">EXPORTACIONES MINERAS POR PRINCIPALES PRODUCTOS </t>
  </si>
  <si>
    <t xml:space="preserve">ESTRUCTURA DE LAS EXPORTACIONES PERUANAS </t>
  </si>
  <si>
    <t>Source: Transparencia Económica del M.E.F. - INGEMMET. Elaborated by MINEM.</t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</si>
  <si>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PENALTIES</t>
    </r>
  </si>
  <si>
    <t xml:space="preserve">ITEM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</si>
  <si>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</si>
  <si>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</si>
  <si>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Base legal : artículo 57 , literal a) Texto Unico Ordenado de la Ley General de Minería , modificado por Ley N°29169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</si>
  <si>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</si>
  <si>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</si>
  <si>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</si>
  <si>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</si>
  <si>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</si>
  <si>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</si>
  <si>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</si>
  <si>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</si>
  <si>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</si>
  <si>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</si>
  <si>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</si>
  <si>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</si>
  <si>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</si>
  <si>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</si>
  <si>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</si>
  <si>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</si>
  <si>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</si>
  <si>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</si>
  <si>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</si>
  <si>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</si>
  <si>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</si>
  <si>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</si>
  <si>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</si>
  <si>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</si>
  <si>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</si>
  <si>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</si>
  <si>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</si>
  <si>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</si>
  <si>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</si>
  <si>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</si>
  <si>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</si>
  <si>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</si>
  <si>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</si>
  <si>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</si>
  <si>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</si>
  <si>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</si>
  <si>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</si>
  <si>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</si>
  <si>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</si>
  <si>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</si>
  <si>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</si>
  <si>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</si>
  <si>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</si>
  <si>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</si>
  <si>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</si>
  <si>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</si>
  <si>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</si>
  <si>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</si>
  <si>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</si>
  <si>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</si>
  <si>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</si>
  <si>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</si>
  <si>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</si>
  <si>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HUDBAY PERU S.A.C.</t>
  </si>
  <si>
    <t>EVOLUCION ANUAL</t>
  </si>
  <si>
    <t xml:space="preserve">Ene </t>
  </si>
  <si>
    <t>ENE</t>
  </si>
  <si>
    <t>PLATA / onzas</t>
  </si>
  <si>
    <t>APURIMAC</t>
  </si>
  <si>
    <t>FEB</t>
  </si>
  <si>
    <t>Var(%)</t>
  </si>
  <si>
    <t>Abr</t>
  </si>
  <si>
    <t xml:space="preserve">Hierro </t>
  </si>
  <si>
    <t>TMF</t>
  </si>
  <si>
    <t>EXPORTACIONES</t>
  </si>
  <si>
    <t>UNIDAD</t>
  </si>
  <si>
    <t>Tabla 03</t>
  </si>
  <si>
    <t>MAR</t>
  </si>
  <si>
    <t xml:space="preserve">Tabla 03.2 </t>
  </si>
  <si>
    <t xml:space="preserve">Tabla 07 </t>
  </si>
  <si>
    <t>Tabla 07.1</t>
  </si>
  <si>
    <t>REGIONES</t>
  </si>
  <si>
    <t xml:space="preserve">Tabla 07.3 </t>
  </si>
  <si>
    <t xml:space="preserve">Tabla 07.2 </t>
  </si>
  <si>
    <t>Tabla 09</t>
  </si>
  <si>
    <t>UNIDADES</t>
  </si>
  <si>
    <t>SITUACIÓN</t>
  </si>
  <si>
    <t>Ha</t>
  </si>
  <si>
    <t>EXPLOTACIÓN</t>
  </si>
  <si>
    <t>EXPLORACIÓN</t>
  </si>
  <si>
    <t>CONSTRUCCIÓN</t>
  </si>
  <si>
    <t>CATEO Y PROSPECCIÓN</t>
  </si>
  <si>
    <t>CIERRE POST-CIERRE(DEFINITIVO)</t>
  </si>
  <si>
    <t>CIERRE FINAL</t>
  </si>
  <si>
    <t>UNIDADES MINERAS EN ACTIVIDAD</t>
  </si>
  <si>
    <t>Nota:  Territorio Nacional  = 128,521,560 ha.</t>
  </si>
  <si>
    <t>COMPAÑÍA MINERA MILPO S.A.A.</t>
  </si>
  <si>
    <t>COMPAÑÍA DE MINAS BUENAVENTURA S.A.A.</t>
  </si>
  <si>
    <t>ABR</t>
  </si>
  <si>
    <t>MAY</t>
  </si>
  <si>
    <t>Ingresos del Gobierno Central (Millones de Nuevos Soles)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</si>
  <si>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</si>
  <si>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</si>
  <si>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</si>
  <si>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</si>
  <si>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</si>
  <si>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</si>
  <si>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</si>
  <si>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</si>
  <si>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</si>
  <si>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</si>
  <si>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</si>
  <si>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</si>
  <si>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</si>
  <si>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</si>
  <si>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</si>
  <si>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</si>
  <si>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</si>
  <si>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</si>
  <si>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</si>
  <si>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</si>
  <si>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</si>
  <si>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</si>
  <si>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</si>
  <si>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</si>
  <si>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</si>
  <si>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</si>
  <si>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La distribución por concepto de Derecho de Vigencia y Penalidad, es de periodicidad mensual y efectivamente pagado en el año. Cifras al 31 Jul 2015.</t>
  </si>
  <si>
    <t xml:space="preserve">La distribución por concepto de Derecho de Vigencia y Penalidad, es de periodicidad mensual y efectivamente pagado en el año. </t>
  </si>
  <si>
    <t>La distribución por concepto de Derecho de Vigencia y Penalidad, es de periodicidad mensual y efectivamente pagado en el año.</t>
  </si>
  <si>
    <t>Set.</t>
  </si>
  <si>
    <t>AGO</t>
  </si>
  <si>
    <t>SET</t>
  </si>
  <si>
    <t>BENEFICIO</t>
  </si>
  <si>
    <t>OCT</t>
  </si>
  <si>
    <t>Fuente: INGEMMET. Elaboración MEM.</t>
  </si>
  <si>
    <t>Tabla 9.1:</t>
  </si>
  <si>
    <t>CANTIDAD DE SOLICITUDES DE PETITORIOS MINEROS A NIVEL NACIONAL</t>
  </si>
  <si>
    <t>NOV</t>
  </si>
  <si>
    <t>DIC</t>
  </si>
  <si>
    <t>Tabla 9.2:</t>
  </si>
  <si>
    <t>CANTIDAD DE TITULOS OTORGADOS POR INGEMMET</t>
  </si>
  <si>
    <t>Tabla 9.3:</t>
  </si>
  <si>
    <t>Tipo Cambio *</t>
  </si>
  <si>
    <t>Variación respecto al mes anterior</t>
  </si>
  <si>
    <t>Mes</t>
  </si>
  <si>
    <t>MINERA LAS BAMBAS S.A.</t>
  </si>
  <si>
    <t>COMPAÑIA MINERA ATACOCHA S.A.A.</t>
  </si>
  <si>
    <t>g finos</t>
  </si>
  <si>
    <t>kg finos</t>
  </si>
  <si>
    <t>ORO / g finos</t>
  </si>
  <si>
    <t>PLATA / KG FINOS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</si>
  <si>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</si>
  <si>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</si>
  <si>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</si>
  <si>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</si>
  <si>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</si>
  <si>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</si>
  <si>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</si>
  <si>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</si>
  <si>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</si>
  <si>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</si>
  <si>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US$/Oz.tr.</t>
  </si>
  <si>
    <t>US$/tm</t>
  </si>
  <si>
    <t>US$/lb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</si>
  <si>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</si>
  <si>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</si>
  <si>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</si>
  <si>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</si>
  <si>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 xml:space="preserve">Export. Met.  </t>
  </si>
  <si>
    <t>Minerales no metálicos</t>
  </si>
  <si>
    <t>Sidero-metalúrgicos y joyería</t>
  </si>
  <si>
    <t>Metal-mecánicos</t>
  </si>
  <si>
    <t>Petróleo y gas natural</t>
  </si>
  <si>
    <t>Agrícolas</t>
  </si>
  <si>
    <t>Agropecuarios</t>
  </si>
  <si>
    <t>Textiles</t>
  </si>
  <si>
    <t>Maderas y papeles</t>
  </si>
  <si>
    <t>COMPAÑIA MINERA PODEROSA S.A.</t>
  </si>
  <si>
    <t>* Promedio del Cambio Interbancario</t>
  </si>
  <si>
    <t>11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</si>
  <si>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</si>
  <si>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</si>
  <si>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</si>
  <si>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</si>
  <si>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</si>
  <si>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PROPUESTA DE AREA NATURAL</t>
  </si>
  <si>
    <t>POSIBLE AREA URBANA</t>
  </si>
  <si>
    <t xml:space="preserve">ZONA URBANA </t>
  </si>
  <si>
    <t>Nd:  No Disponible a la fecha</t>
  </si>
  <si>
    <t>Millones US$</t>
  </si>
  <si>
    <t>(Soles por U.S. dólar)</t>
  </si>
  <si>
    <t xml:space="preserve">Var. % mensual </t>
  </si>
  <si>
    <t>(Var % anualizadas)</t>
  </si>
  <si>
    <t>Fuente: Banco Central de Reserva del Perú / Elaborado por MINEM.</t>
  </si>
  <si>
    <t>Químicos</t>
  </si>
  <si>
    <t>Pesqueros (Export. No Trad.)</t>
  </si>
  <si>
    <t>Pesqueros (Export. Trad.)</t>
  </si>
  <si>
    <t>HIERRO / TMF</t>
  </si>
  <si>
    <t>ESTAÑO / TMF</t>
  </si>
  <si>
    <t>SHOUGANG HIERRO PERU S.A.A.</t>
  </si>
  <si>
    <t>MINSUR S.A.</t>
  </si>
  <si>
    <t>Información Preliminar</t>
  </si>
  <si>
    <t>PIURA</t>
  </si>
  <si>
    <t>COMPAÑIA MINERA CHUNGAR S.A.C.</t>
  </si>
  <si>
    <t>Set</t>
  </si>
  <si>
    <t>Mineros Metálicos</t>
  </si>
  <si>
    <t>PRINCIPALES PRODUCTOS METÁLICOS (Millones de US$ Part %)</t>
  </si>
  <si>
    <t>Tabla 03.3</t>
  </si>
  <si>
    <t>Tabla 03.4</t>
  </si>
  <si>
    <t>Productos Metálicos</t>
  </si>
  <si>
    <t>MOLIBDENO / TMF</t>
  </si>
  <si>
    <t>TOTAL EXPORTACIONES MINERAS</t>
  </si>
  <si>
    <t xml:space="preserve">Abr. </t>
  </si>
  <si>
    <t>LME</t>
  </si>
  <si>
    <t>LMB</t>
  </si>
  <si>
    <t>London Fix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</si>
  <si>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</si>
  <si>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</si>
  <si>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</si>
  <si>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</si>
  <si>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</si>
  <si>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</si>
  <si>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</si>
  <si>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</si>
  <si>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</si>
  <si>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</si>
  <si>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</si>
  <si>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</si>
  <si>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</si>
  <si>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</si>
  <si>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</si>
  <si>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</si>
  <si>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TSI</t>
  </si>
  <si>
    <t>US Market</t>
  </si>
  <si>
    <t>RECAUDACION POR RÉGIMEN TRIBUTARIO DE LA MINERÍA</t>
  </si>
  <si>
    <t>TITULOS OTORGADAS POR INGEMMET (HECTAREAS)</t>
  </si>
  <si>
    <t>TOTAL EXPORTACIONES NACIONALES</t>
  </si>
  <si>
    <t>COMPAÑIA MINERA SAN IGNACIO DE MOROCOCHA S.A.A.</t>
  </si>
  <si>
    <t>Feb</t>
  </si>
  <si>
    <t>1995 - 2017: COTIZACIÓN DE PRINCIPALES PRODUCTOS MINEROS (A)   - PROMEDIO ANUAL</t>
  </si>
  <si>
    <t>MINERA LA ZANJA S.R.L.</t>
  </si>
  <si>
    <t>MINERA BATEAS S.A.C.</t>
  </si>
  <si>
    <t>COMPAÑIA MINERA CASAPALCA S.A.</t>
  </si>
  <si>
    <t>Mar</t>
  </si>
  <si>
    <t>*Tipo de cambio : 1$=3.260 soles</t>
  </si>
  <si>
    <t>AREAS DE NO ADMISION DE PETITORIOS - OTRAS</t>
  </si>
  <si>
    <t>AREAS DE NO ADMISION DE PETITORIOS - INGEMMET</t>
  </si>
  <si>
    <t>CONSOLIDADO DE INVERSIONES SEGÚN RUBRO(*)</t>
  </si>
  <si>
    <t>EN US$</t>
  </si>
  <si>
    <t>2008</t>
  </si>
  <si>
    <t>2009</t>
  </si>
  <si>
    <t>2016</t>
  </si>
  <si>
    <t>Total general</t>
  </si>
  <si>
    <t>EQUIPAMIENTO DE PLANTA DE BENEFICIO</t>
  </si>
  <si>
    <t>EQUIPAMIENTO MINERO</t>
  </si>
  <si>
    <t>INFRAESTRUCTURA</t>
  </si>
  <si>
    <t>PREPARACIÓN</t>
  </si>
  <si>
    <t>AÑOS/RUBROS</t>
  </si>
  <si>
    <t>EQ. DE PTA DE BENEFICIO</t>
  </si>
  <si>
    <t>2015(p)</t>
  </si>
  <si>
    <t>2016(p)</t>
  </si>
  <si>
    <t>2017(p)</t>
  </si>
  <si>
    <t>Enero</t>
  </si>
  <si>
    <t>Febrero</t>
  </si>
  <si>
    <t>Marzo</t>
  </si>
  <si>
    <t>Abril</t>
  </si>
  <si>
    <t>Var %</t>
  </si>
  <si>
    <t>Notas Importantes</t>
  </si>
  <si>
    <t>Las cifras reportadas pertenecen a la Declaración Estadística Mensual (R.D. 091-2009-MEM/DGM)</t>
  </si>
  <si>
    <t>(p)Los datos reportados 2015, 2016 y 2017 son preliminares</t>
  </si>
  <si>
    <r>
      <rPr>
        <u/>
        <sz val="11"/>
        <rFont val="Arial"/>
        <family val="2"/>
      </rPr>
      <t>Fuente</t>
    </r>
    <r>
      <rPr>
        <sz val="11"/>
        <rFont val="Arial"/>
        <family val="2"/>
      </rPr>
      <t xml:space="preserve">: Declaracion Estadistica Mensual ESTAMIN - información declarada por los Titulares Mineros </t>
    </r>
  </si>
  <si>
    <t>Elaborado por la Dirección de Promoción Minera</t>
  </si>
  <si>
    <t>D.G.H.H.</t>
  </si>
  <si>
    <t xml:space="preserve">RANKING DE LAS PRINCIPALES EMPRESAS MINERAS INVERSIONISTAS EN EL PERÚ -  </t>
  </si>
  <si>
    <t>RANKING</t>
  </si>
  <si>
    <t>TITULAR MINERO</t>
  </si>
  <si>
    <t>2017</t>
  </si>
  <si>
    <t xml:space="preserve">1° 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</si>
  <si>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</si>
  <si>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</si>
  <si>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</si>
  <si>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</si>
  <si>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</si>
  <si>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</si>
  <si>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</si>
  <si>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</si>
  <si>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</si>
  <si>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</si>
  <si>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SHAHUINDO S.A.C.</t>
  </si>
  <si>
    <t>12°</t>
  </si>
  <si>
    <t>ANGLO AMERICAN QUELLAVECO S.A.</t>
  </si>
  <si>
    <t>13°</t>
  </si>
  <si>
    <t>14°</t>
  </si>
  <si>
    <t>15°</t>
  </si>
  <si>
    <t>16°</t>
  </si>
  <si>
    <t>ANABI S.A.C.</t>
  </si>
  <si>
    <t>17°</t>
  </si>
  <si>
    <t>18°</t>
  </si>
  <si>
    <t>19°</t>
  </si>
  <si>
    <t>20°</t>
  </si>
  <si>
    <t>21°</t>
  </si>
  <si>
    <t>MARCOBRE S.A.C.</t>
  </si>
  <si>
    <t>22°</t>
  </si>
  <si>
    <t>COMPAÑIA MINERA SANTA LUISA S.A.</t>
  </si>
  <si>
    <t>23°</t>
  </si>
  <si>
    <t>TREVALI PERU S.A.C.</t>
  </si>
  <si>
    <t>24°</t>
  </si>
  <si>
    <t>25°</t>
  </si>
  <si>
    <t>26°</t>
  </si>
  <si>
    <t>27°</t>
  </si>
  <si>
    <t>28°</t>
  </si>
  <si>
    <t>COMPAÑIA MINERA KOLPA S.A.</t>
  </si>
  <si>
    <t>29°</t>
  </si>
  <si>
    <t>30°</t>
  </si>
  <si>
    <t>31°</t>
  </si>
  <si>
    <t>TITAN CONTRATISTAS GENERALES S.A.C.</t>
  </si>
  <si>
    <t>32°</t>
  </si>
  <si>
    <t>MINERA IRL S.A.</t>
  </si>
  <si>
    <t>33°</t>
  </si>
  <si>
    <t>CONSORCIO DE INGENIEROS EJECUTORES MINEROS S.A.</t>
  </si>
  <si>
    <t>34°</t>
  </si>
  <si>
    <t>UNION ANDINA DE CEMENTOS S.A.A.</t>
  </si>
  <si>
    <t>35°</t>
  </si>
  <si>
    <t>PAN AMERICAN SILVER HUARON S.A.</t>
  </si>
  <si>
    <t>36°</t>
  </si>
  <si>
    <t>37°</t>
  </si>
  <si>
    <t>MINERA AURIFERA CUATRO DE ENERO S.A.</t>
  </si>
  <si>
    <t>38°</t>
  </si>
  <si>
    <t>COMPAÑIA MINERA CONDESTABLE S.A.</t>
  </si>
  <si>
    <t>39°</t>
  </si>
  <si>
    <t>EMPRESA MINERA LOS QUENUALES S.A.</t>
  </si>
  <si>
    <t>40°</t>
  </si>
  <si>
    <t>41°</t>
  </si>
  <si>
    <t>COMPAÑIA MINERA CARAVELI S.A.C.</t>
  </si>
  <si>
    <t>42°</t>
  </si>
  <si>
    <t>COMPAÑIA MINERA ARGENTUM S.A.</t>
  </si>
  <si>
    <t>43°</t>
  </si>
  <si>
    <t>COMPAÑIA MINERA MISKI MAYO S.R.L.</t>
  </si>
  <si>
    <t>44°</t>
  </si>
  <si>
    <t>45°</t>
  </si>
  <si>
    <t>COMPAÑIA MINERA ZAFRANAL S.A.C.</t>
  </si>
  <si>
    <t>46°</t>
  </si>
  <si>
    <t>47°</t>
  </si>
  <si>
    <t>48°</t>
  </si>
  <si>
    <t>MINERA SHUNTUR S.A.C.</t>
  </si>
  <si>
    <t>49°</t>
  </si>
  <si>
    <t>50°</t>
  </si>
  <si>
    <t>(En US $)</t>
  </si>
  <si>
    <t>Titular Minero</t>
  </si>
  <si>
    <t>Var. %</t>
  </si>
  <si>
    <t>VAR.%</t>
  </si>
  <si>
    <t>Otras ( 2016= 156 Empresas; 2017=  143 Empresas)</t>
  </si>
  <si>
    <t>Otras ( 2016= 203 Empresas; 2017=  214 Empresas)</t>
  </si>
  <si>
    <t>Otras ( 2016= 165  Empresas; 2017= 150 Empresas)</t>
  </si>
  <si>
    <t>Otras ( 2016= 236 Empresas; 2017=  246 Empresas)</t>
  </si>
  <si>
    <t>Otras ( 2016= 140 Empresas; 2017=  116 Empresas)</t>
  </si>
  <si>
    <t>D.G.H.H</t>
  </si>
  <si>
    <t>INVERSIONES MINERAS SEGÚN REGION (*)</t>
  </si>
  <si>
    <t>DEPARTAMENTO</t>
  </si>
  <si>
    <t>AMAZONAS</t>
  </si>
  <si>
    <t>(en miles de US $)</t>
  </si>
  <si>
    <t>%</t>
  </si>
  <si>
    <t>CALLAO</t>
  </si>
  <si>
    <t>LAMBAYEQUE</t>
  </si>
  <si>
    <t>LORETO</t>
  </si>
  <si>
    <t>SAN MARTIN</t>
  </si>
  <si>
    <t>TUMBES</t>
  </si>
  <si>
    <t>Fuente : Declaraciones Juradas hechas por los titulares mineros (ESTAMIN)</t>
  </si>
  <si>
    <t>Inversión realizada en \ año</t>
  </si>
  <si>
    <t>Las cifras de enero 2007 a marzo 2009 pertenecen a las declaraciones trimestrales Inversiones Mayores a 100,000 US$ (R.D. 104-96-EM/DGM)</t>
  </si>
  <si>
    <t>Las cifras reportadas de abril 2009 en adelante pertenecen a la Declaración Estadística Mensual (R.D. 091-2009-MEM/DGM)</t>
  </si>
  <si>
    <t>Boletín Estadístico Minero: Empleo en Minería</t>
  </si>
  <si>
    <t>Tabla 05.1:</t>
  </si>
  <si>
    <t>Tabla 05.2:</t>
  </si>
  <si>
    <t>EMPLEO DIRECTO PROMEDIO SEGÚN EMPLEADOR</t>
  </si>
  <si>
    <t>Compañía</t>
  </si>
  <si>
    <t>Contratista</t>
  </si>
  <si>
    <t>Total</t>
  </si>
  <si>
    <t>Región</t>
  </si>
  <si>
    <t>Personas</t>
  </si>
  <si>
    <t>Part.%</t>
  </si>
  <si>
    <t>Ene</t>
  </si>
  <si>
    <t>Tabla 05.3:</t>
  </si>
  <si>
    <t>Boletín Estadístico Minero: Empleo en el Sector Minero</t>
  </si>
  <si>
    <t>Nro. de Trabajadores</t>
  </si>
  <si>
    <t>2015 (p)</t>
  </si>
  <si>
    <t>2016 (p)</t>
  </si>
  <si>
    <t>2017 (p)</t>
  </si>
  <si>
    <t xml:space="preserve">Tabla 01   </t>
  </si>
  <si>
    <t>BOLETIN</t>
  </si>
  <si>
    <t>Mayo</t>
  </si>
  <si>
    <t xml:space="preserve">May. </t>
  </si>
  <si>
    <t>CONTRATISTA</t>
  </si>
  <si>
    <t>COMPAÑÍA</t>
  </si>
  <si>
    <t>MILPO ANDINA PERÚ S.A.C.</t>
  </si>
  <si>
    <t>RIO TINTO MINERA PERU LIMITADA SAC</t>
  </si>
  <si>
    <t>JINZHAO MINING PERU S.A.</t>
  </si>
  <si>
    <t>S.M.R.L. SANTA BARBARA DE TRUJILLO</t>
  </si>
  <si>
    <t xml:space="preserve"> US $</t>
  </si>
  <si>
    <t>EMPRESA ADMINISTRADORA CERRO S.A.C.</t>
  </si>
  <si>
    <t xml:space="preserve">Jun. </t>
  </si>
  <si>
    <t>Nd</t>
  </si>
  <si>
    <t>57,86</t>
  </si>
  <si>
    <t>Junio</t>
  </si>
  <si>
    <t>PRODUCTO</t>
  </si>
  <si>
    <t>CALIZA / DOLOMITA</t>
  </si>
  <si>
    <t>HORMIGON</t>
  </si>
  <si>
    <t>FOSFATOS</t>
  </si>
  <si>
    <t>CALCITA</t>
  </si>
  <si>
    <t>ARENA (GRUESA/FINA)</t>
  </si>
  <si>
    <t>SAL</t>
  </si>
  <si>
    <t>ARCILLAS</t>
  </si>
  <si>
    <t>PIEDRA (CONSTRUCCION)</t>
  </si>
  <si>
    <t>PUZOLANA</t>
  </si>
  <si>
    <t>CONCHUELAS</t>
  </si>
  <si>
    <t>SILICE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</si>
  <si>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</si>
  <si>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</si>
  <si>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</si>
  <si>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</si>
  <si>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</si>
  <si>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</si>
  <si>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</si>
  <si>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CAOLIN</t>
  </si>
  <si>
    <t>TALCO</t>
  </si>
  <si>
    <t>FELDESPATOS</t>
  </si>
  <si>
    <t>DIATOMITAS</t>
  </si>
  <si>
    <t>BARITINA</t>
  </si>
  <si>
    <t>PIEDRA LAJA</t>
  </si>
  <si>
    <t>BENTONITA</t>
  </si>
  <si>
    <t>SILICATOS</t>
  </si>
  <si>
    <t>MICA</t>
  </si>
  <si>
    <t>GRANODIORITA ORNAMENTAL</t>
  </si>
  <si>
    <t>ONIX</t>
  </si>
  <si>
    <t>SULFATOS</t>
  </si>
  <si>
    <t>MARMOL</t>
  </si>
  <si>
    <t>BORATOS / ULEXITA</t>
  </si>
  <si>
    <t>NO METÁLICO</t>
  </si>
  <si>
    <t>VOLUMEN DE LA PRODUCCIÓN MINERO NO METÁLICA Y CARBONIFERO</t>
  </si>
  <si>
    <t>CARBON</t>
  </si>
  <si>
    <t>CARBON ANTRACITA</t>
  </si>
  <si>
    <t>CARBON BITUMINOSO</t>
  </si>
  <si>
    <t>CARBON GRAFITO</t>
  </si>
  <si>
    <t xml:space="preserve">Tabla 01.3 </t>
  </si>
  <si>
    <t>Tabla 01.4</t>
  </si>
  <si>
    <t>Tabla 01.2</t>
  </si>
  <si>
    <t xml:space="preserve">Tabla 01.1 </t>
  </si>
  <si>
    <t>Variación     %</t>
  </si>
  <si>
    <t>2014(p)</t>
  </si>
  <si>
    <t>LISTO</t>
  </si>
  <si>
    <t>Otras ( 2016= 81 Empresas; 2017=  71 Empresa)</t>
  </si>
  <si>
    <t>2006</t>
  </si>
  <si>
    <t>2007</t>
  </si>
  <si>
    <t>2010</t>
  </si>
  <si>
    <t>2014</t>
  </si>
  <si>
    <t>Nd / Disponible 21 de septiembre - BCRP</t>
  </si>
  <si>
    <t>Nd / Disponible 7 de septiembre - BCRP</t>
  </si>
  <si>
    <t>Acum. Ene-Jun</t>
  </si>
  <si>
    <t>ene-jun</t>
  </si>
  <si>
    <t xml:space="preserve">Jul. </t>
  </si>
  <si>
    <t>ÁREAS RESTRINGIDAS A LA MINERÍA / JULIO 2017</t>
  </si>
  <si>
    <t>ACTIVIDAD MINERA - JULIO 2017</t>
  </si>
  <si>
    <t>Julio</t>
  </si>
  <si>
    <t>COMPAÑIA MINERA COIMOLACHE S.A.</t>
  </si>
  <si>
    <t>DOLOMITA</t>
  </si>
  <si>
    <t>A Julio 2017</t>
  </si>
  <si>
    <t>A Julio 2016</t>
  </si>
  <si>
    <t>(p)Los datos reportados  2016 y 2017 son preliminares</t>
  </si>
  <si>
    <t>Datos extraidos del  DATAMART de Minería el 15/08/2017</t>
  </si>
  <si>
    <t>COMPARADO AL MES DE JULIO</t>
  </si>
  <si>
    <t>Inversión a Julio</t>
  </si>
  <si>
    <t>Otras ( 2016=  432 Empresas; 2017=   421 Empresas)</t>
  </si>
  <si>
    <t>INVERSION MINERA AL MES DE JULIO</t>
  </si>
  <si>
    <t>COMPARATIVO DE INVERSIONES REALIZADAS  POR LOS TITULARES MINEROS  AL MES DE JULIO</t>
  </si>
  <si>
    <t>EVOLUCIÓN DE LAS INVERSIONES REALIZADAS POR LOS TITULARES MINEROS AL MES DE JULIO AÑOS 2007-2017</t>
  </si>
  <si>
    <t>RANKING DE LAS PRINCIPALES EMPRESAS MINERAS INVERSIONISTAS SEGÚN RUBRO EN EL PERÚ - AL MES DE JULIO</t>
  </si>
  <si>
    <t>Acumulado al mes de Julio</t>
  </si>
  <si>
    <t>Otras ( 2016= 243 Empresas; 2017=  213  Empresas)</t>
  </si>
  <si>
    <t>2017:  Julio</t>
  </si>
  <si>
    <t xml:space="preserve"> al 16 de agosto de 2017 </t>
  </si>
  <si>
    <t>JULIO 2017: EMPLEO DIRECTO SEGÚN REGIÓN</t>
  </si>
  <si>
    <t>VARIACIÓN INTERANUAL / JULIO</t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</si>
  <si>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
Información proporcionada por los Titulares Mineros a través del ESTAMIN.
(p) Preliminar
Las cifras han sido ajustadas a lo reportado por los Titulares Mineros al 16 de agosto de 2017 
D.G.H.H.</t>
    </r>
  </si>
  <si>
    <r>
      <rPr>
        <b/>
        <sz val="16"/>
        <color indexed="56"/>
        <rFont val="Century Schoolbook"/>
        <family val="1"/>
      </rPr>
      <t>Sector Minero</t>
    </r>
    <r>
      <rPr>
        <sz val="16"/>
        <color indexed="56"/>
        <rFont val="Century Schoolbook"/>
        <family val="1"/>
      </rPr>
      <t xml:space="preserve"> - Distribución del Empleo Directo por Regiones - Julio </t>
    </r>
    <r>
      <rPr>
        <b/>
        <sz val="16"/>
        <color indexed="56"/>
        <rFont val="Century Schoolbook"/>
        <family val="1"/>
      </rPr>
      <t>20l7</t>
    </r>
  </si>
  <si>
    <r>
      <t xml:space="preserve">Distribución del Empleo Directo por Regiones </t>
    </r>
    <r>
      <rPr>
        <b/>
        <sz val="14"/>
        <rFont val="Calibri"/>
        <family val="2"/>
      </rPr>
      <t>Julio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2017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</si>
  <si>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16 de agosto de 2017 </t>
    </r>
  </si>
  <si>
    <r>
      <t xml:space="preserve">Tendencias del Personal Ocupado en Minería en el mes de Julio - </t>
    </r>
    <r>
      <rPr>
        <sz val="14"/>
        <color indexed="56"/>
        <rFont val="Century Schoolbook"/>
        <family val="1"/>
      </rPr>
      <t>Número de Trabajadores</t>
    </r>
  </si>
  <si>
    <r>
      <t xml:space="preserve">Comparativo de Nro. de Trabajadores Empleados en el Mes de Julio </t>
    </r>
    <r>
      <rPr>
        <sz val="14"/>
        <rFont val="Calibri"/>
        <family val="2"/>
      </rPr>
      <t>de Cada Año Respectivamente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</si>
</sst>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0.0"/>
    <numFmt numFmtId="175" formatCode="0.000%"/>
    <numFmt numFmtId="176" formatCode="General_)"/>
    <numFmt numFmtId="177" formatCode="_ * #,##0.0000_ ;_ * \-#,##0.0000_ ;_ * &quot;-&quot;??_ ;_ @_ "/>
    <numFmt numFmtId="178" formatCode="#,##0.00_ ;\-#,##0.00\ "/>
    <numFmt numFmtId="179" formatCode="#,##0.000"/>
    <numFmt numFmtId="180" formatCode="_-* #,##0_-;\-* #,##0_-;_-* &quot;-&quot;??_-;_-@_-"/>
    <numFmt numFmtId="181" formatCode="#,##0;[Red]#,##0"/>
    <numFmt numFmtId="182" formatCode="0.0000%"/>
  </numFmts>
  <fonts count="1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Century Gothic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color indexed="9"/>
      <name val="Verdana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b/>
      <sz val="10"/>
      <name val="Verdana"/>
      <family val="2"/>
    </font>
    <font>
      <b/>
      <sz val="8.5"/>
      <name val="Verdana"/>
      <family val="2"/>
    </font>
    <font>
      <b/>
      <sz val="10"/>
      <color rgb="FF3333FF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u/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u val="double"/>
      <sz val="12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2"/>
      <name val="Century Gothic"/>
      <family val="2"/>
    </font>
    <font>
      <b/>
      <sz val="11"/>
      <color indexed="8"/>
      <name val="Arial"/>
      <family val="2"/>
    </font>
    <font>
      <b/>
      <sz val="11"/>
      <color rgb="FF005392"/>
      <name val="Arial"/>
      <family val="2"/>
    </font>
    <font>
      <b/>
      <sz val="9"/>
      <name val="Arial"/>
      <family val="2"/>
    </font>
    <font>
      <sz val="20"/>
      <color theme="0"/>
      <name val="Bodoni MT"/>
      <family val="1"/>
    </font>
    <font>
      <sz val="14"/>
      <color theme="0"/>
      <name val="Arial Unicode MS"/>
      <family val="2"/>
    </font>
    <font>
      <sz val="14"/>
      <color theme="0"/>
      <name val="Candara"/>
      <family val="2"/>
    </font>
    <font>
      <b/>
      <sz val="8"/>
      <color theme="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56"/>
      <name val="Century Schoolbook"/>
      <family val="1"/>
    </font>
    <font>
      <b/>
      <sz val="16"/>
      <color indexed="56"/>
      <name val="Century Schoolbook"/>
      <family val="1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</font>
    <font>
      <sz val="14"/>
      <color indexed="56"/>
      <name val="Century Schoolbook"/>
      <family val="1"/>
    </font>
    <font>
      <sz val="14"/>
      <name val="Calibri"/>
      <family val="2"/>
    </font>
    <font>
      <sz val="12"/>
      <name val="Bookman Old Style"/>
      <family val="1"/>
    </font>
    <font>
      <sz val="11"/>
      <color rgb="FFFF0000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Candar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0"/>
      <name val="Arial"/>
      <family val="2"/>
    </font>
    <font>
      <b/>
      <u/>
      <sz val="20"/>
      <name val="Arial"/>
      <family val="2"/>
    </font>
    <font>
      <b/>
      <sz val="11"/>
      <color rgb="FFFF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67447"/>
      </left>
      <right/>
      <top style="medium">
        <color rgb="FF167447"/>
      </top>
      <bottom/>
      <diagonal/>
    </border>
    <border>
      <left/>
      <right style="medium">
        <color rgb="FF167447"/>
      </right>
      <top style="medium">
        <color rgb="FF167447"/>
      </top>
      <bottom/>
      <diagonal/>
    </border>
    <border>
      <left style="medium">
        <color rgb="FF167447"/>
      </left>
      <right/>
      <top style="mediumDashed">
        <color rgb="FF167447"/>
      </top>
      <bottom/>
      <diagonal/>
    </border>
    <border>
      <left/>
      <right style="mediumDashed">
        <color rgb="FF167447"/>
      </right>
      <top style="mediumDashed">
        <color rgb="FF167447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24" fillId="0" borderId="0"/>
    <xf numFmtId="0" fontId="25" fillId="8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22" borderId="23">
      <alignment wrapText="1"/>
    </xf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32" fillId="11" borderId="20" applyNumberFormat="0" applyAlignment="0" applyProtection="0"/>
    <xf numFmtId="169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0" applyNumberFormat="0" applyBorder="0" applyAlignment="0" applyProtection="0"/>
    <xf numFmtId="43" fontId="30" fillId="0" borderId="0" applyFont="0" applyFill="0" applyBorder="0" applyAlignment="0" applyProtection="0"/>
    <xf numFmtId="0" fontId="34" fillId="27" borderId="0" applyNumberFormat="0" applyBorder="0" applyAlignment="0" applyProtection="0"/>
    <xf numFmtId="0" fontId="21" fillId="0" borderId="0"/>
    <xf numFmtId="0" fontId="9" fillId="0" borderId="0"/>
    <xf numFmtId="0" fontId="20" fillId="0" borderId="0"/>
    <xf numFmtId="0" fontId="22" fillId="0" borderId="0"/>
    <xf numFmtId="0" fontId="9" fillId="0" borderId="0"/>
    <xf numFmtId="0" fontId="19" fillId="0" borderId="0"/>
    <xf numFmtId="0" fontId="30" fillId="0" borderId="0"/>
    <xf numFmtId="0" fontId="30" fillId="28" borderId="24" applyNumberFormat="0" applyFont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1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170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4" fillId="0" borderId="0"/>
    <xf numFmtId="0" fontId="9" fillId="28" borderId="2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9" fillId="0" borderId="0"/>
    <xf numFmtId="0" fontId="43" fillId="0" borderId="0"/>
    <xf numFmtId="170" fontId="43" fillId="0" borderId="0" applyFont="0" applyFill="0" applyBorder="0" applyAlignment="0" applyProtection="0"/>
    <xf numFmtId="176" fontId="50" fillId="0" borderId="0"/>
    <xf numFmtId="176" fontId="51" fillId="0" borderId="0"/>
    <xf numFmtId="176" fontId="52" fillId="0" borderId="0"/>
    <xf numFmtId="176" fontId="53" fillId="33" borderId="0"/>
    <xf numFmtId="176" fontId="54" fillId="0" borderId="0"/>
    <xf numFmtId="170" fontId="9" fillId="0" borderId="0" applyFont="0" applyFill="0" applyBorder="0" applyAlignment="0" applyProtection="0"/>
    <xf numFmtId="0" fontId="116" fillId="0" borderId="0"/>
  </cellStyleXfs>
  <cellXfs count="585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3" fontId="3" fillId="2" borderId="0" xfId="1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3" fontId="2" fillId="2" borderId="1" xfId="1" applyNumberFormat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0" fontId="7" fillId="2" borderId="2" xfId="1" applyFont="1" applyBorder="1" applyAlignment="1">
      <alignment horizontal="center"/>
    </xf>
    <xf numFmtId="10" fontId="3" fillId="2" borderId="0" xfId="3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6" xfId="1" applyFont="1" applyBorder="1" applyAlignment="1">
      <alignment horizontal="center"/>
    </xf>
    <xf numFmtId="3" fontId="3" fillId="2" borderId="7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2" fillId="2" borderId="1" xfId="1" applyFont="1" applyBorder="1" applyAlignment="1"/>
    <xf numFmtId="3" fontId="3" fillId="2" borderId="0" xfId="1" applyNumberFormat="1" applyAlignment="1">
      <alignment horizontal="right"/>
    </xf>
    <xf numFmtId="3" fontId="2" fillId="2" borderId="1" xfId="1" applyNumberFormat="1" applyFont="1" applyBorder="1" applyAlignment="1">
      <alignment horizontal="right"/>
    </xf>
    <xf numFmtId="10" fontId="0" fillId="2" borderId="0" xfId="3" applyNumberFormat="1" applyFont="1" applyFill="1"/>
    <xf numFmtId="3" fontId="0" fillId="2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10" fontId="1" fillId="2" borderId="1" xfId="3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3" fillId="5" borderId="0" xfId="0" applyFont="1" applyFill="1"/>
    <xf numFmtId="0" fontId="11" fillId="2" borderId="0" xfId="1" applyFont="1" applyAlignment="1">
      <alignment horizontal="left"/>
    </xf>
    <xf numFmtId="0" fontId="14" fillId="5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14" fillId="5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1" applyFont="1">
      <alignment horizontal="left"/>
    </xf>
    <xf numFmtId="0" fontId="15" fillId="2" borderId="0" xfId="1" applyFont="1">
      <alignment horizontal="left"/>
    </xf>
    <xf numFmtId="0" fontId="12" fillId="2" borderId="0" xfId="1" applyFont="1">
      <alignment horizontal="left"/>
    </xf>
    <xf numFmtId="0" fontId="11" fillId="2" borderId="0" xfId="0" applyFont="1" applyFill="1" applyBorder="1" applyAlignment="1">
      <alignment horizontal="center"/>
    </xf>
    <xf numFmtId="0" fontId="15" fillId="2" borderId="0" xfId="1" applyFont="1" applyAlignment="1">
      <alignment horizontal="center"/>
    </xf>
    <xf numFmtId="0" fontId="11" fillId="2" borderId="0" xfId="1" applyFont="1" applyAlignment="1"/>
    <xf numFmtId="4" fontId="11" fillId="2" borderId="0" xfId="1" applyNumberFormat="1" applyFont="1" applyAlignment="1">
      <alignment horizontal="center"/>
    </xf>
    <xf numFmtId="4" fontId="3" fillId="2" borderId="0" xfId="1" applyNumberFormat="1">
      <alignment horizontal="left"/>
    </xf>
    <xf numFmtId="3" fontId="3" fillId="2" borderId="0" xfId="1" applyNumberFormat="1" applyAlignment="1">
      <alignment horizontal="left"/>
    </xf>
    <xf numFmtId="3" fontId="2" fillId="2" borderId="1" xfId="1" applyNumberFormat="1" applyFont="1" applyBorder="1" applyAlignment="1">
      <alignment horizontal="left"/>
    </xf>
    <xf numFmtId="10" fontId="2" fillId="2" borderId="1" xfId="3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Alignment="1">
      <alignment horizontal="center"/>
    </xf>
    <xf numFmtId="0" fontId="10" fillId="2" borderId="0" xfId="1" applyFont="1" applyAlignment="1">
      <alignment horizontal="left"/>
    </xf>
    <xf numFmtId="0" fontId="10" fillId="2" borderId="0" xfId="1" applyFont="1" applyAlignment="1">
      <alignment horizontal="center"/>
    </xf>
    <xf numFmtId="0" fontId="10" fillId="2" borderId="0" xfId="1" applyFont="1">
      <alignment horizontal="left"/>
    </xf>
    <xf numFmtId="0" fontId="11" fillId="2" borderId="0" xfId="1" applyFont="1" applyFill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3" fontId="11" fillId="2" borderId="0" xfId="1" applyNumberFormat="1" applyFont="1" applyBorder="1" applyAlignment="1">
      <alignment horizontal="left"/>
    </xf>
    <xf numFmtId="4" fontId="12" fillId="2" borderId="0" xfId="1" applyNumberFormat="1" applyFont="1" applyAlignment="1">
      <alignment horizontal="center"/>
    </xf>
    <xf numFmtId="4" fontId="15" fillId="2" borderId="0" xfId="1" applyNumberFormat="1" applyFont="1" applyAlignment="1">
      <alignment horizontal="center"/>
    </xf>
    <xf numFmtId="0" fontId="15" fillId="2" borderId="0" xfId="1" applyFont="1" applyBorder="1" applyAlignment="1">
      <alignment horizontal="center"/>
    </xf>
    <xf numFmtId="0" fontId="16" fillId="2" borderId="0" xfId="0" applyFont="1" applyFill="1"/>
    <xf numFmtId="0" fontId="18" fillId="2" borderId="0" xfId="1" applyFont="1">
      <alignment horizontal="left"/>
    </xf>
    <xf numFmtId="167" fontId="3" fillId="2" borderId="0" xfId="1" applyNumberFormat="1" applyAlignment="1">
      <alignment horizontal="center"/>
    </xf>
    <xf numFmtId="0" fontId="10" fillId="2" borderId="0" xfId="0" applyFont="1" applyFill="1" applyAlignment="1"/>
    <xf numFmtId="167" fontId="3" fillId="2" borderId="18" xfId="1" applyNumberFormat="1" applyBorder="1" applyAlignment="1">
      <alignment horizontal="center"/>
    </xf>
    <xf numFmtId="167" fontId="3" fillId="2" borderId="19" xfId="1" applyNumberFormat="1" applyBorder="1" applyAlignment="1">
      <alignment horizontal="center"/>
    </xf>
    <xf numFmtId="167" fontId="3" fillId="2" borderId="17" xfId="1" applyNumberFormat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167" fontId="3" fillId="2" borderId="0" xfId="1" applyNumberFormat="1" applyAlignment="1">
      <alignment horizontal="left"/>
    </xf>
    <xf numFmtId="3" fontId="3" fillId="2" borderId="33" xfId="2" applyNumberFormat="1" applyFont="1" applyFill="1" applyBorder="1" applyAlignment="1">
      <alignment horizontal="center"/>
    </xf>
    <xf numFmtId="3" fontId="3" fillId="2" borderId="32" xfId="2" applyNumberFormat="1" applyFont="1" applyFill="1" applyBorder="1" applyAlignment="1">
      <alignment horizontal="center"/>
    </xf>
    <xf numFmtId="3" fontId="3" fillId="2" borderId="35" xfId="2" applyNumberFormat="1" applyFont="1" applyFill="1" applyBorder="1" applyAlignment="1">
      <alignment horizontal="center"/>
    </xf>
    <xf numFmtId="3" fontId="3" fillId="2" borderId="36" xfId="2" applyNumberFormat="1" applyFont="1" applyFill="1" applyBorder="1" applyAlignment="1">
      <alignment horizontal="center"/>
    </xf>
    <xf numFmtId="0" fontId="2" fillId="2" borderId="10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3" fontId="2" fillId="2" borderId="37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8" xfId="1" applyNumberFormat="1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10" fontId="3" fillId="2" borderId="3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1" applyFont="1" applyFill="1" applyAlignment="1"/>
    <xf numFmtId="1" fontId="3" fillId="2" borderId="7" xfId="1" applyNumberForma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left" vertical="center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0" fontId="5" fillId="4" borderId="0" xfId="1" applyFont="1" applyFill="1" applyAlignment="1">
      <alignment horizontal="center"/>
    </xf>
    <xf numFmtId="0" fontId="45" fillId="2" borderId="0" xfId="0" applyFont="1" applyFill="1"/>
    <xf numFmtId="3" fontId="16" fillId="2" borderId="0" xfId="1" applyNumberFormat="1" applyFont="1" applyFill="1" applyAlignment="1">
      <alignment horizontal="center"/>
    </xf>
    <xf numFmtId="0" fontId="16" fillId="2" borderId="0" xfId="1" applyFont="1" applyFill="1">
      <alignment horizontal="left"/>
    </xf>
    <xf numFmtId="0" fontId="45" fillId="2" borderId="0" xfId="0" applyFont="1" applyFill="1" applyAlignment="1">
      <alignment horizontal="left"/>
    </xf>
    <xf numFmtId="0" fontId="46" fillId="2" borderId="0" xfId="1" applyFont="1" applyFill="1" applyAlignment="1">
      <alignment horizontal="left"/>
    </xf>
    <xf numFmtId="3" fontId="46" fillId="2" borderId="0" xfId="1" applyNumberFormat="1" applyFont="1" applyFill="1" applyAlignment="1">
      <alignment horizontal="center"/>
    </xf>
    <xf numFmtId="0" fontId="46" fillId="2" borderId="0" xfId="1" applyFont="1" applyFill="1">
      <alignment horizontal="left"/>
    </xf>
    <xf numFmtId="0" fontId="17" fillId="4" borderId="0" xfId="1" applyFont="1" applyFill="1" applyAlignment="1">
      <alignment horizontal="left"/>
    </xf>
    <xf numFmtId="1" fontId="17" fillId="4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4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3" fontId="45" fillId="2" borderId="2" xfId="1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9" fontId="45" fillId="2" borderId="5" xfId="3" applyFont="1" applyFill="1" applyBorder="1" applyAlignment="1">
      <alignment horizontal="center"/>
    </xf>
    <xf numFmtId="10" fontId="45" fillId="2" borderId="2" xfId="3" applyNumberFormat="1" applyFont="1" applyFill="1" applyBorder="1" applyAlignment="1">
      <alignment horizontal="center"/>
    </xf>
    <xf numFmtId="165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center"/>
    </xf>
    <xf numFmtId="3" fontId="16" fillId="2" borderId="6" xfId="2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10" fontId="16" fillId="2" borderId="0" xfId="3" applyNumberFormat="1" applyFont="1" applyFill="1" applyAlignment="1">
      <alignment horizontal="center"/>
    </xf>
    <xf numFmtId="3" fontId="16" fillId="2" borderId="8" xfId="2" applyNumberFormat="1" applyFont="1" applyFill="1" applyBorder="1" applyAlignment="1">
      <alignment horizontal="center"/>
    </xf>
    <xf numFmtId="10" fontId="16" fillId="2" borderId="9" xfId="3" applyNumberFormat="1" applyFont="1" applyFill="1" applyBorder="1" applyAlignment="1">
      <alignment horizontal="center"/>
    </xf>
    <xf numFmtId="0" fontId="9" fillId="2" borderId="2" xfId="0" applyFont="1" applyFill="1" applyBorder="1"/>
    <xf numFmtId="0" fontId="16" fillId="2" borderId="0" xfId="1" applyFont="1" applyFill="1" applyBorder="1">
      <alignment horizontal="left"/>
    </xf>
    <xf numFmtId="1" fontId="9" fillId="2" borderId="41" xfId="0" applyNumberFormat="1" applyFont="1" applyFill="1" applyBorder="1"/>
    <xf numFmtId="3" fontId="45" fillId="2" borderId="5" xfId="1" applyNumberFormat="1" applyFont="1" applyFill="1" applyBorder="1" applyAlignment="1">
      <alignment horizontal="center"/>
    </xf>
    <xf numFmtId="3" fontId="16" fillId="2" borderId="10" xfId="2" applyNumberFormat="1" applyFont="1" applyFill="1" applyBorder="1" applyAlignment="1">
      <alignment horizontal="center"/>
    </xf>
    <xf numFmtId="10" fontId="16" fillId="2" borderId="11" xfId="3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0" fontId="2" fillId="2" borderId="0" xfId="0" applyFont="1" applyFill="1" applyAlignment="1">
      <alignment horizontal="left"/>
    </xf>
    <xf numFmtId="3" fontId="3" fillId="2" borderId="0" xfId="1" applyNumberFormat="1" applyFont="1" applyAlignment="1">
      <alignment horizontal="center"/>
    </xf>
    <xf numFmtId="0" fontId="11" fillId="2" borderId="0" xfId="0" applyFont="1" applyFill="1" applyAlignment="1">
      <alignment horizontal="left"/>
    </xf>
    <xf numFmtId="0" fontId="2" fillId="2" borderId="0" xfId="1" applyFont="1" applyAlignment="1">
      <alignment horizontal="left"/>
    </xf>
    <xf numFmtId="0" fontId="3" fillId="2" borderId="0" xfId="1" applyFont="1" applyFill="1">
      <alignment horizontal="left"/>
    </xf>
    <xf numFmtId="4" fontId="3" fillId="2" borderId="0" xfId="0" applyNumberFormat="1" applyFont="1" applyFill="1" applyAlignment="1">
      <alignment horizontal="center"/>
    </xf>
    <xf numFmtId="0" fontId="20" fillId="0" borderId="0" xfId="47"/>
    <xf numFmtId="0" fontId="20" fillId="2" borderId="31" xfId="47" applyFill="1" applyBorder="1" applyAlignment="1">
      <alignment horizontal="center" vertical="center"/>
    </xf>
    <xf numFmtId="0" fontId="20" fillId="2" borderId="30" xfId="47" applyFill="1" applyBorder="1" applyAlignment="1">
      <alignment vertical="center"/>
    </xf>
    <xf numFmtId="170" fontId="20" fillId="2" borderId="30" xfId="65" applyNumberFormat="1" applyFont="1" applyFill="1" applyBorder="1" applyAlignment="1">
      <alignment horizontal="center" vertical="center"/>
    </xf>
    <xf numFmtId="170" fontId="20" fillId="2" borderId="17" xfId="65" applyNumberFormat="1" applyFont="1" applyFill="1" applyBorder="1" applyAlignment="1">
      <alignment horizontal="center" vertical="center"/>
    </xf>
    <xf numFmtId="0" fontId="20" fillId="2" borderId="40" xfId="47" applyFill="1" applyBorder="1" applyAlignment="1">
      <alignment horizontal="center" vertical="center"/>
    </xf>
    <xf numFmtId="0" fontId="20" fillId="2" borderId="0" xfId="47" applyFill="1" applyBorder="1" applyAlignment="1">
      <alignment vertical="center"/>
    </xf>
    <xf numFmtId="170" fontId="20" fillId="2" borderId="0" xfId="65" applyNumberFormat="1" applyFont="1" applyFill="1" applyBorder="1" applyAlignment="1">
      <alignment horizontal="center" vertical="center"/>
    </xf>
    <xf numFmtId="170" fontId="20" fillId="2" borderId="18" xfId="65" applyNumberFormat="1" applyFont="1" applyFill="1" applyBorder="1" applyAlignment="1">
      <alignment horizontal="center" vertical="center"/>
    </xf>
    <xf numFmtId="0" fontId="20" fillId="2" borderId="42" xfId="47" applyFill="1" applyBorder="1" applyAlignment="1">
      <alignment horizontal="center" vertical="center"/>
    </xf>
    <xf numFmtId="0" fontId="20" fillId="2" borderId="39" xfId="47" applyFill="1" applyBorder="1" applyAlignment="1">
      <alignment vertical="center"/>
    </xf>
    <xf numFmtId="170" fontId="20" fillId="2" borderId="39" xfId="65" applyNumberFormat="1" applyFont="1" applyFill="1" applyBorder="1" applyAlignment="1">
      <alignment horizontal="center" vertical="center"/>
    </xf>
    <xf numFmtId="170" fontId="20" fillId="2" borderId="19" xfId="65" applyNumberFormat="1" applyFont="1" applyFill="1" applyBorder="1" applyAlignment="1">
      <alignment horizontal="center" vertical="center"/>
    </xf>
    <xf numFmtId="0" fontId="20" fillId="2" borderId="1" xfId="47" applyFill="1" applyBorder="1" applyAlignment="1">
      <alignment horizontal="center" vertical="center"/>
    </xf>
    <xf numFmtId="0" fontId="20" fillId="2" borderId="1" xfId="47" applyFill="1" applyBorder="1" applyAlignment="1">
      <alignment vertical="center"/>
    </xf>
    <xf numFmtId="0" fontId="20" fillId="2" borderId="1" xfId="47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9" fontId="3" fillId="2" borderId="0" xfId="3" applyFont="1" applyFill="1" applyAlignment="1">
      <alignment horizontal="left"/>
    </xf>
    <xf numFmtId="9" fontId="10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11" fillId="2" borderId="0" xfId="3" applyFont="1" applyFill="1" applyAlignment="1">
      <alignment horizontal="left"/>
    </xf>
    <xf numFmtId="0" fontId="5" fillId="4" borderId="0" xfId="1" applyFont="1" applyFill="1" applyAlignment="1">
      <alignment horizontal="center"/>
    </xf>
    <xf numFmtId="3" fontId="16" fillId="2" borderId="0" xfId="1" applyNumberFormat="1" applyFont="1" applyFill="1">
      <alignment horizontal="left"/>
    </xf>
    <xf numFmtId="0" fontId="5" fillId="4" borderId="0" xfId="1" applyFont="1" applyFill="1" applyAlignment="1">
      <alignment horizontal="left"/>
    </xf>
    <xf numFmtId="0" fontId="18" fillId="4" borderId="0" xfId="1" applyFont="1" applyFill="1" applyAlignment="1">
      <alignment horizontal="left"/>
    </xf>
    <xf numFmtId="0" fontId="18" fillId="4" borderId="0" xfId="1" applyFont="1" applyFill="1" applyAlignment="1">
      <alignment horizontal="center"/>
    </xf>
    <xf numFmtId="3" fontId="3" fillId="30" borderId="0" xfId="1" applyNumberForma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0" fontId="5" fillId="4" borderId="0" xfId="1" applyFont="1" applyFill="1" applyAlignment="1"/>
    <xf numFmtId="0" fontId="5" fillId="4" borderId="0" xfId="1" applyNumberFormat="1" applyFont="1" applyFill="1" applyAlignment="1">
      <alignment horizontal="center"/>
    </xf>
    <xf numFmtId="0" fontId="8" fillId="4" borderId="0" xfId="0" applyFont="1" applyFill="1"/>
    <xf numFmtId="0" fontId="17" fillId="4" borderId="0" xfId="0" applyFont="1" applyFill="1"/>
    <xf numFmtId="3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" fontId="3" fillId="30" borderId="6" xfId="1" applyNumberFormat="1" applyFill="1" applyBorder="1" applyAlignment="1">
      <alignment horizontal="center"/>
    </xf>
    <xf numFmtId="3" fontId="3" fillId="30" borderId="7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8" fillId="31" borderId="0" xfId="47" applyFont="1" applyFill="1" applyAlignment="1">
      <alignment horizontal="center" vertical="center"/>
    </xf>
    <xf numFmtId="0" fontId="48" fillId="31" borderId="0" xfId="47" applyFont="1" applyFill="1" applyAlignment="1">
      <alignment vertical="center"/>
    </xf>
    <xf numFmtId="0" fontId="48" fillId="31" borderId="0" xfId="47" applyFont="1" applyFill="1" applyAlignment="1">
      <alignment horizontal="center" vertical="center" wrapText="1"/>
    </xf>
    <xf numFmtId="9" fontId="3" fillId="2" borderId="0" xfId="3" applyFont="1" applyFill="1" applyAlignment="1">
      <alignment horizontal="center"/>
    </xf>
    <xf numFmtId="0" fontId="1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172" fontId="3" fillId="30" borderId="6" xfId="2" applyNumberFormat="1" applyFont="1" applyFill="1" applyBorder="1" applyAlignment="1">
      <alignment horizontal="center"/>
    </xf>
    <xf numFmtId="172" fontId="3" fillId="30" borderId="7" xfId="2" applyNumberFormat="1" applyFont="1" applyFill="1" applyBorder="1" applyAlignment="1">
      <alignment horizontal="center"/>
    </xf>
    <xf numFmtId="172" fontId="3" fillId="30" borderId="0" xfId="2" applyNumberFormat="1" applyFont="1" applyFill="1" applyBorder="1" applyAlignment="1">
      <alignment horizontal="center"/>
    </xf>
    <xf numFmtId="172" fontId="3" fillId="2" borderId="7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7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8" xfId="2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" fontId="3" fillId="2" borderId="0" xfId="1" applyNumberFormat="1" applyFont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4" fontId="3" fillId="2" borderId="39" xfId="3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75" fontId="0" fillId="2" borderId="0" xfId="3" applyNumberFormat="1" applyFont="1" applyFill="1"/>
    <xf numFmtId="0" fontId="5" fillId="4" borderId="0" xfId="1" applyFont="1" applyFill="1" applyAlignment="1">
      <alignment horizontal="center"/>
    </xf>
    <xf numFmtId="172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3" fillId="30" borderId="0" xfId="2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4" fontId="49" fillId="0" borderId="43" xfId="0" applyNumberFormat="1" applyFont="1" applyBorder="1" applyAlignment="1">
      <alignment horizontal="right" vertical="center"/>
    </xf>
    <xf numFmtId="9" fontId="3" fillId="29" borderId="45" xfId="3" applyFont="1" applyFill="1" applyBorder="1" applyAlignment="1">
      <alignment horizontal="center"/>
    </xf>
    <xf numFmtId="10" fontId="3" fillId="29" borderId="45" xfId="3" applyNumberFormat="1" applyFont="1" applyFill="1" applyBorder="1" applyAlignment="1">
      <alignment horizontal="center"/>
    </xf>
    <xf numFmtId="10" fontId="3" fillId="29" borderId="44" xfId="3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0" xfId="1" applyNumberFormat="1" applyFill="1" applyAlignment="1">
      <alignment horizontal="left"/>
    </xf>
    <xf numFmtId="3" fontId="3" fillId="2" borderId="0" xfId="1" applyNumberForma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6" xfId="1" applyBorder="1" applyAlignment="1">
      <alignment horizontal="center"/>
    </xf>
    <xf numFmtId="3" fontId="3" fillId="2" borderId="36" xfId="1" applyNumberFormat="1" applyBorder="1" applyAlignment="1">
      <alignment horizontal="center"/>
    </xf>
    <xf numFmtId="165" fontId="3" fillId="30" borderId="36" xfId="2" applyNumberFormat="1" applyFont="1" applyFill="1" applyBorder="1" applyAlignment="1">
      <alignment horizontal="center"/>
    </xf>
    <xf numFmtId="165" fontId="3" fillId="2" borderId="36" xfId="2" applyNumberFormat="1" applyFont="1" applyFill="1" applyBorder="1" applyAlignment="1">
      <alignment horizontal="center"/>
    </xf>
    <xf numFmtId="3" fontId="2" fillId="2" borderId="36" xfId="1" applyNumberFormat="1" applyFont="1" applyBorder="1" applyAlignment="1">
      <alignment horizontal="center"/>
    </xf>
    <xf numFmtId="3" fontId="2" fillId="2" borderId="36" xfId="1" applyNumberFormat="1" applyFont="1" applyBorder="1" applyAlignment="1">
      <alignment horizontal="right"/>
    </xf>
    <xf numFmtId="10" fontId="3" fillId="2" borderId="36" xfId="3" applyNumberFormat="1" applyFont="1" applyFill="1" applyBorder="1" applyAlignment="1">
      <alignment horizontal="center"/>
    </xf>
    <xf numFmtId="0" fontId="1" fillId="0" borderId="4" xfId="0" applyFont="1" applyBorder="1"/>
    <xf numFmtId="0" fontId="47" fillId="2" borderId="41" xfId="47" applyFont="1" applyFill="1" applyBorder="1" applyAlignment="1">
      <alignment vertical="center"/>
    </xf>
    <xf numFmtId="170" fontId="47" fillId="2" borderId="41" xfId="65" applyNumberFormat="1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left"/>
    </xf>
    <xf numFmtId="0" fontId="55" fillId="2" borderId="0" xfId="0" applyFont="1" applyFill="1"/>
    <xf numFmtId="0" fontId="55" fillId="2" borderId="0" xfId="0" applyFont="1" applyFill="1" applyBorder="1" applyAlignment="1">
      <alignment horizontal="left"/>
    </xf>
    <xf numFmtId="0" fontId="55" fillId="2" borderId="39" xfId="0" applyFont="1" applyFill="1" applyBorder="1" applyAlignment="1">
      <alignment horizontal="left"/>
    </xf>
    <xf numFmtId="4" fontId="2" fillId="2" borderId="1" xfId="1" applyNumberFormat="1" applyFont="1" applyBorder="1" applyAlignment="1">
      <alignment horizontal="center"/>
    </xf>
    <xf numFmtId="0" fontId="1" fillId="30" borderId="1" xfId="0" applyFont="1" applyFill="1" applyBorder="1"/>
    <xf numFmtId="0" fontId="47" fillId="30" borderId="1" xfId="47" applyFont="1" applyFill="1" applyBorder="1" applyAlignment="1">
      <alignment vertical="center"/>
    </xf>
    <xf numFmtId="170" fontId="47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7" fillId="30" borderId="0" xfId="47" applyFont="1" applyFill="1" applyBorder="1" applyAlignment="1">
      <alignment vertical="center"/>
    </xf>
    <xf numFmtId="170" fontId="47" fillId="30" borderId="39" xfId="65" applyNumberFormat="1" applyFont="1" applyFill="1" applyBorder="1" applyAlignment="1">
      <alignment horizontal="center" vertical="center"/>
    </xf>
    <xf numFmtId="0" fontId="47" fillId="30" borderId="40" xfId="47" applyFont="1" applyFill="1" applyBorder="1" applyAlignment="1">
      <alignment horizontal="center" vertical="center"/>
    </xf>
    <xf numFmtId="170" fontId="47" fillId="30" borderId="0" xfId="65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left"/>
    </xf>
    <xf numFmtId="1" fontId="9" fillId="2" borderId="2" xfId="0" applyNumberFormat="1" applyFont="1" applyFill="1" applyBorder="1"/>
    <xf numFmtId="9" fontId="45" fillId="2" borderId="5" xfId="3" applyNumberFormat="1" applyFont="1" applyFill="1" applyBorder="1" applyAlignment="1">
      <alignment horizontal="center"/>
    </xf>
    <xf numFmtId="9" fontId="16" fillId="2" borderId="11" xfId="3" applyNumberFormat="1" applyFont="1" applyFill="1" applyBorder="1" applyAlignment="1">
      <alignment horizontal="center"/>
    </xf>
    <xf numFmtId="9" fontId="16" fillId="2" borderId="0" xfId="1" applyNumberFormat="1" applyFont="1" applyFill="1" applyAlignment="1">
      <alignment horizontal="center"/>
    </xf>
    <xf numFmtId="0" fontId="0" fillId="0" borderId="20" xfId="0" applyBorder="1" applyAlignment="1"/>
    <xf numFmtId="3" fontId="3" fillId="34" borderId="0" xfId="1" applyNumberFormat="1" applyFill="1" applyAlignment="1">
      <alignment horizontal="right"/>
    </xf>
    <xf numFmtId="173" fontId="16" fillId="2" borderId="0" xfId="3" applyNumberFormat="1" applyFont="1" applyFill="1" applyAlignment="1">
      <alignment horizontal="left"/>
    </xf>
    <xf numFmtId="10" fontId="16" fillId="2" borderId="0" xfId="1" applyNumberFormat="1" applyFont="1" applyFill="1">
      <alignment horizontal="left"/>
    </xf>
    <xf numFmtId="0" fontId="0" fillId="0" borderId="0" xfId="0"/>
    <xf numFmtId="0" fontId="5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3" fillId="2" borderId="10" xfId="1" applyBorder="1" applyAlignment="1">
      <alignment horizontal="center"/>
    </xf>
    <xf numFmtId="0" fontId="3" fillId="2" borderId="11" xfId="1" applyBorder="1" applyAlignment="1">
      <alignment horizontal="center"/>
    </xf>
    <xf numFmtId="10" fontId="3" fillId="30" borderId="7" xfId="3" applyNumberFormat="1" applyFont="1" applyFill="1" applyBorder="1" applyAlignment="1">
      <alignment horizontal="center"/>
    </xf>
    <xf numFmtId="10" fontId="3" fillId="2" borderId="7" xfId="3" applyNumberFormat="1" applyFont="1" applyFill="1" applyBorder="1" applyAlignment="1">
      <alignment horizontal="center"/>
    </xf>
    <xf numFmtId="3" fontId="3" fillId="2" borderId="8" xfId="1" applyNumberFormat="1" applyBorder="1" applyAlignment="1">
      <alignment horizontal="center"/>
    </xf>
    <xf numFmtId="10" fontId="3" fillId="2" borderId="9" xfId="3" applyNumberFormat="1" applyFont="1" applyFill="1" applyBorder="1" applyAlignment="1">
      <alignment horizontal="center"/>
    </xf>
    <xf numFmtId="3" fontId="3" fillId="2" borderId="0" xfId="1" applyNumberFormat="1">
      <alignment horizontal="left"/>
    </xf>
    <xf numFmtId="9" fontId="2" fillId="2" borderId="1" xfId="3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3" fontId="56" fillId="2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10" fontId="2" fillId="35" borderId="0" xfId="3" applyNumberFormat="1" applyFont="1" applyFill="1" applyAlignment="1">
      <alignment horizontal="center"/>
    </xf>
    <xf numFmtId="172" fontId="3" fillId="2" borderId="0" xfId="2" applyNumberFormat="1" applyFont="1" applyFill="1" applyAlignment="1">
      <alignment horizontal="left"/>
    </xf>
    <xf numFmtId="10" fontId="0" fillId="2" borderId="0" xfId="0" applyNumberFormat="1" applyFill="1"/>
    <xf numFmtId="177" fontId="16" fillId="2" borderId="0" xfId="2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3" fillId="2" borderId="16" xfId="1" applyBorder="1" applyAlignment="1">
      <alignment horizontal="center"/>
    </xf>
    <xf numFmtId="3" fontId="3" fillId="2" borderId="2" xfId="1" applyNumberFormat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" fillId="2" borderId="46" xfId="1" applyFill="1" applyBorder="1">
      <alignment horizontal="left"/>
    </xf>
    <xf numFmtId="0" fontId="5" fillId="2" borderId="47" xfId="1" applyFont="1" applyFill="1" applyBorder="1" applyAlignment="1">
      <alignment horizontal="center"/>
    </xf>
    <xf numFmtId="0" fontId="3" fillId="2" borderId="48" xfId="1" applyBorder="1" applyAlignment="1">
      <alignment horizontal="center"/>
    </xf>
    <xf numFmtId="0" fontId="3" fillId="2" borderId="49" xfId="1" applyBorder="1" applyAlignment="1">
      <alignment horizontal="center"/>
    </xf>
    <xf numFmtId="166" fontId="3" fillId="30" borderId="48" xfId="2" applyNumberFormat="1" applyFont="1" applyFill="1" applyBorder="1" applyAlignment="1">
      <alignment horizontal="center"/>
    </xf>
    <xf numFmtId="3" fontId="3" fillId="30" borderId="50" xfId="1" applyNumberFormat="1" applyFill="1" applyBorder="1" applyAlignment="1">
      <alignment horizontal="center"/>
    </xf>
    <xf numFmtId="166" fontId="3" fillId="2" borderId="48" xfId="2" applyNumberFormat="1" applyFont="1" applyFill="1" applyBorder="1" applyAlignment="1">
      <alignment horizontal="center"/>
    </xf>
    <xf numFmtId="3" fontId="3" fillId="2" borderId="50" xfId="1" applyNumberFormat="1" applyBorder="1" applyAlignment="1">
      <alignment horizontal="center"/>
    </xf>
    <xf numFmtId="166" fontId="3" fillId="2" borderId="51" xfId="2" applyNumberFormat="1" applyFont="1" applyFill="1" applyBorder="1" applyAlignment="1">
      <alignment horizontal="center"/>
    </xf>
    <xf numFmtId="3" fontId="3" fillId="2" borderId="52" xfId="1" applyNumberFormat="1" applyBorder="1" applyAlignment="1">
      <alignment horizontal="center"/>
    </xf>
    <xf numFmtId="0" fontId="3" fillId="2" borderId="53" xfId="1" applyBorder="1" applyAlignment="1">
      <alignment horizontal="center"/>
    </xf>
    <xf numFmtId="0" fontId="3" fillId="2" borderId="39" xfId="1" applyBorder="1" applyAlignment="1">
      <alignment horizontal="center"/>
    </xf>
    <xf numFmtId="165" fontId="3" fillId="2" borderId="6" xfId="2" applyNumberFormat="1" applyFont="1" applyFill="1" applyBorder="1" applyAlignment="1"/>
    <xf numFmtId="3" fontId="3" fillId="2" borderId="8" xfId="1" applyNumberFormat="1" applyFill="1" applyBorder="1" applyAlignment="1">
      <alignment horizontal="center"/>
    </xf>
    <xf numFmtId="9" fontId="16" fillId="2" borderId="0" xfId="3" applyFont="1" applyFill="1" applyAlignment="1">
      <alignment horizontal="left"/>
    </xf>
    <xf numFmtId="178" fontId="3" fillId="2" borderId="0" xfId="2" applyNumberFormat="1" applyFont="1" applyFill="1" applyAlignment="1">
      <alignment horizontal="center"/>
    </xf>
    <xf numFmtId="178" fontId="3" fillId="2" borderId="0" xfId="2" applyNumberFormat="1" applyFont="1" applyFill="1" applyBorder="1" applyAlignment="1">
      <alignment horizontal="center"/>
    </xf>
    <xf numFmtId="178" fontId="3" fillId="2" borderId="39" xfId="2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3" fontId="57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0" fontId="3" fillId="2" borderId="30" xfId="3" applyNumberFormat="1" applyFont="1" applyFill="1" applyBorder="1" applyAlignment="1">
      <alignment horizontal="center"/>
    </xf>
    <xf numFmtId="166" fontId="3" fillId="2" borderId="30" xfId="2" applyNumberFormat="1" applyFont="1" applyFill="1" applyBorder="1" applyAlignment="1">
      <alignment horizontal="center"/>
    </xf>
    <xf numFmtId="179" fontId="3" fillId="2" borderId="0" xfId="0" applyNumberFormat="1" applyFont="1" applyFill="1" applyAlignment="1">
      <alignment horizontal="center"/>
    </xf>
    <xf numFmtId="179" fontId="3" fillId="2" borderId="0" xfId="0" applyNumberFormat="1" applyFont="1" applyFill="1" applyBorder="1" applyAlignment="1">
      <alignment horizontal="center"/>
    </xf>
    <xf numFmtId="3" fontId="3" fillId="30" borderId="54" xfId="1" applyNumberFormat="1" applyFill="1" applyBorder="1" applyAlignment="1">
      <alignment horizontal="center"/>
    </xf>
    <xf numFmtId="3" fontId="3" fillId="2" borderId="54" xfId="1" applyNumberFormat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Alignment="1">
      <alignment horizontal="right"/>
    </xf>
    <xf numFmtId="173" fontId="3" fillId="2" borderId="0" xfId="3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left"/>
    </xf>
    <xf numFmtId="172" fontId="58" fillId="2" borderId="0" xfId="2" applyNumberFormat="1" applyFont="1" applyFill="1" applyAlignment="1">
      <alignment horizontal="left"/>
    </xf>
    <xf numFmtId="10" fontId="2" fillId="2" borderId="36" xfId="3" applyNumberFormat="1" applyFont="1" applyFill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9" fontId="2" fillId="2" borderId="0" xfId="3" applyNumberFormat="1" applyFont="1" applyFill="1" applyBorder="1" applyAlignment="1">
      <alignment horizontal="center"/>
    </xf>
    <xf numFmtId="0" fontId="0" fillId="36" borderId="0" xfId="0" applyFill="1"/>
    <xf numFmtId="0" fontId="0" fillId="0" borderId="0" xfId="0" applyBorder="1"/>
    <xf numFmtId="0" fontId="67" fillId="37" borderId="36" xfId="0" applyFont="1" applyFill="1" applyBorder="1" applyAlignment="1">
      <alignment horizontal="center" vertical="center" wrapText="1"/>
    </xf>
    <xf numFmtId="0" fontId="68" fillId="37" borderId="36" xfId="0" quotePrefix="1" applyFont="1" applyFill="1" applyBorder="1" applyAlignment="1">
      <alignment horizontal="center" vertical="center" wrapText="1"/>
    </xf>
    <xf numFmtId="180" fontId="63" fillId="0" borderId="36" xfId="2" applyNumberFormat="1" applyFont="1" applyFill="1" applyBorder="1" applyAlignment="1">
      <alignment vertical="center" wrapText="1"/>
    </xf>
    <xf numFmtId="180" fontId="63" fillId="0" borderId="36" xfId="3" applyNumberFormat="1" applyFont="1" applyBorder="1" applyAlignment="1">
      <alignment vertical="center"/>
    </xf>
    <xf numFmtId="0" fontId="68" fillId="37" borderId="36" xfId="0" applyFont="1" applyFill="1" applyBorder="1" applyAlignment="1">
      <alignment horizontal="center" vertical="center" wrapText="1"/>
    </xf>
    <xf numFmtId="0" fontId="70" fillId="0" borderId="36" xfId="0" applyFont="1" applyBorder="1" applyAlignment="1">
      <alignment horizontal="left" vertical="center" indent="1"/>
    </xf>
    <xf numFmtId="0" fontId="70" fillId="38" borderId="36" xfId="0" applyFont="1" applyFill="1" applyBorder="1" applyAlignment="1">
      <alignment horizontal="center" vertical="center"/>
    </xf>
    <xf numFmtId="180" fontId="63" fillId="38" borderId="36" xfId="2" applyNumberFormat="1" applyFont="1" applyFill="1" applyBorder="1" applyAlignment="1">
      <alignment vertical="center" wrapText="1"/>
    </xf>
    <xf numFmtId="180" fontId="63" fillId="38" borderId="36" xfId="3" applyNumberFormat="1" applyFont="1" applyFill="1" applyBorder="1" applyAlignment="1">
      <alignment vertical="center"/>
    </xf>
    <xf numFmtId="0" fontId="71" fillId="0" borderId="36" xfId="0" applyFont="1" applyBorder="1" applyAlignment="1">
      <alignment horizontal="left" vertical="center" wrapText="1"/>
    </xf>
    <xf numFmtId="0" fontId="71" fillId="0" borderId="36" xfId="0" applyFont="1" applyBorder="1" applyAlignment="1">
      <alignment horizontal="center" vertical="center" wrapText="1"/>
    </xf>
    <xf numFmtId="173" fontId="72" fillId="0" borderId="36" xfId="3" applyNumberFormat="1" applyFont="1" applyFill="1" applyBorder="1" applyAlignment="1">
      <alignment horizontal="center" vertical="center" wrapText="1"/>
    </xf>
    <xf numFmtId="173" fontId="73" fillId="0" borderId="36" xfId="3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4" fillId="36" borderId="0" xfId="0" applyFont="1" applyFill="1"/>
    <xf numFmtId="4" fontId="0" fillId="0" borderId="0" xfId="0" applyNumberFormat="1"/>
    <xf numFmtId="3" fontId="75" fillId="2" borderId="0" xfId="0" applyNumberFormat="1" applyFont="1" applyFill="1" applyBorder="1"/>
    <xf numFmtId="180" fontId="63" fillId="0" borderId="0" xfId="3" applyNumberFormat="1" applyFont="1" applyBorder="1" applyAlignment="1">
      <alignment vertical="center"/>
    </xf>
    <xf numFmtId="0" fontId="9" fillId="36" borderId="0" xfId="0" applyFont="1" applyFill="1"/>
    <xf numFmtId="4" fontId="76" fillId="2" borderId="0" xfId="0" applyNumberFormat="1" applyFont="1" applyFill="1" applyBorder="1"/>
    <xf numFmtId="4" fontId="77" fillId="2" borderId="0" xfId="0" applyNumberFormat="1" applyFont="1" applyFill="1" applyBorder="1"/>
    <xf numFmtId="180" fontId="63" fillId="2" borderId="0" xfId="2" applyNumberFormat="1" applyFont="1" applyFill="1" applyBorder="1" applyAlignment="1">
      <alignment vertical="center" wrapText="1"/>
    </xf>
    <xf numFmtId="0" fontId="62" fillId="36" borderId="0" xfId="0" applyFont="1" applyFill="1" applyBorder="1" applyAlignment="1">
      <alignment vertical="center"/>
    </xf>
    <xf numFmtId="0" fontId="63" fillId="36" borderId="0" xfId="0" applyFont="1" applyFill="1" applyBorder="1"/>
    <xf numFmtId="0" fontId="0" fillId="36" borderId="0" xfId="0" applyFill="1" applyBorder="1"/>
    <xf numFmtId="0" fontId="9" fillId="0" borderId="0" xfId="0" applyFont="1"/>
    <xf numFmtId="0" fontId="63" fillId="36" borderId="0" xfId="0" applyFont="1" applyFill="1"/>
    <xf numFmtId="0" fontId="9" fillId="0" borderId="0" xfId="0" applyFont="1" applyBorder="1"/>
    <xf numFmtId="0" fontId="79" fillId="36" borderId="0" xfId="0" applyFont="1" applyFill="1" applyBorder="1" applyAlignment="1">
      <alignment vertical="center"/>
    </xf>
    <xf numFmtId="0" fontId="59" fillId="0" borderId="0" xfId="0" applyFont="1" applyBorder="1"/>
    <xf numFmtId="17" fontId="79" fillId="39" borderId="34" xfId="0" quotePrefix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3" fontId="0" fillId="0" borderId="36" xfId="0" applyNumberFormat="1" applyBorder="1"/>
    <xf numFmtId="173" fontId="81" fillId="0" borderId="36" xfId="74" applyNumberFormat="1" applyFont="1" applyFill="1" applyBorder="1" applyAlignment="1">
      <alignment horizontal="right" vertical="center"/>
    </xf>
    <xf numFmtId="173" fontId="82" fillId="0" borderId="36" xfId="74" applyNumberFormat="1" applyFont="1" applyFill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84" fillId="2" borderId="0" xfId="0" applyFont="1" applyFill="1" applyBorder="1" applyAlignment="1">
      <alignment vertical="center" wrapText="1"/>
    </xf>
    <xf numFmtId="17" fontId="63" fillId="39" borderId="45" xfId="0" quotePrefix="1" applyNumberFormat="1" applyFont="1" applyFill="1" applyBorder="1" applyAlignment="1">
      <alignment horizontal="center" vertical="center"/>
    </xf>
    <xf numFmtId="17" fontId="63" fillId="39" borderId="64" xfId="0" applyNumberFormat="1" applyFont="1" applyFill="1" applyBorder="1" applyAlignment="1">
      <alignment horizontal="center" vertical="center"/>
    </xf>
    <xf numFmtId="0" fontId="83" fillId="0" borderId="36" xfId="0" applyFont="1" applyBorder="1" applyAlignment="1">
      <alignment vertical="center" wrapText="1"/>
    </xf>
    <xf numFmtId="180" fontId="62" fillId="2" borderId="36" xfId="6" applyNumberFormat="1" applyFont="1" applyFill="1" applyBorder="1" applyAlignment="1">
      <alignment horizontal="center" vertical="center"/>
    </xf>
    <xf numFmtId="180" fontId="62" fillId="0" borderId="36" xfId="6" applyNumberFormat="1" applyFont="1" applyFill="1" applyBorder="1" applyAlignment="1">
      <alignment horizontal="center" vertical="center"/>
    </xf>
    <xf numFmtId="0" fontId="86" fillId="0" borderId="36" xfId="0" applyFont="1" applyBorder="1" applyAlignment="1">
      <alignment vertical="center" wrapText="1"/>
    </xf>
    <xf numFmtId="17" fontId="63" fillId="39" borderId="36" xfId="0" quotePrefix="1" applyNumberFormat="1" applyFont="1" applyFill="1" applyBorder="1" applyAlignment="1">
      <alignment horizontal="center" vertical="center"/>
    </xf>
    <xf numFmtId="17" fontId="63" fillId="39" borderId="36" xfId="0" applyNumberFormat="1" applyFont="1" applyFill="1" applyBorder="1" applyAlignment="1">
      <alignment horizontal="center" vertical="center"/>
    </xf>
    <xf numFmtId="0" fontId="87" fillId="0" borderId="0" xfId="0" applyFont="1"/>
    <xf numFmtId="17" fontId="63" fillId="39" borderId="65" xfId="0" quotePrefix="1" applyNumberFormat="1" applyFont="1" applyFill="1" applyBorder="1" applyAlignment="1">
      <alignment horizontal="center" vertical="center"/>
    </xf>
    <xf numFmtId="180" fontId="88" fillId="0" borderId="36" xfId="6" applyNumberFormat="1" applyFont="1" applyFill="1" applyBorder="1" applyAlignment="1">
      <alignment horizontal="center" vertical="center"/>
    </xf>
    <xf numFmtId="3" fontId="62" fillId="0" borderId="36" xfId="6" applyNumberFormat="1" applyFont="1" applyFill="1" applyBorder="1" applyAlignment="1">
      <alignment horizontal="center" vertical="center"/>
    </xf>
    <xf numFmtId="3" fontId="90" fillId="0" borderId="69" xfId="0" applyNumberFormat="1" applyFont="1" applyBorder="1" applyAlignment="1">
      <alignment horizontal="center"/>
    </xf>
    <xf numFmtId="3" fontId="90" fillId="0" borderId="69" xfId="0" quotePrefix="1" applyNumberFormat="1" applyFont="1" applyBorder="1" applyAlignment="1">
      <alignment horizontal="center"/>
    </xf>
    <xf numFmtId="0" fontId="0" fillId="0" borderId="71" xfId="0" applyBorder="1" applyAlignment="1">
      <alignment horizontal="left"/>
    </xf>
    <xf numFmtId="173" fontId="91" fillId="0" borderId="69" xfId="74" applyNumberFormat="1" applyFont="1" applyFill="1" applyBorder="1" applyAlignment="1">
      <alignment horizontal="right" vertical="center"/>
    </xf>
    <xf numFmtId="173" fontId="81" fillId="0" borderId="69" xfId="74" applyNumberFormat="1" applyFont="1" applyFill="1" applyBorder="1" applyAlignment="1">
      <alignment horizontal="right" vertical="center"/>
    </xf>
    <xf numFmtId="0" fontId="0" fillId="0" borderId="69" xfId="0" applyBorder="1" applyAlignment="1">
      <alignment horizontal="left"/>
    </xf>
    <xf numFmtId="3" fontId="90" fillId="0" borderId="72" xfId="0" applyNumberFormat="1" applyFont="1" applyBorder="1"/>
    <xf numFmtId="0" fontId="92" fillId="0" borderId="0" xfId="0" applyFont="1" applyBorder="1" applyAlignment="1">
      <alignment vertical="center"/>
    </xf>
    <xf numFmtId="180" fontId="9" fillId="0" borderId="0" xfId="3" applyNumberFormat="1" applyFont="1" applyBorder="1" applyAlignment="1"/>
    <xf numFmtId="0" fontId="0" fillId="0" borderId="0" xfId="0" applyBorder="1" applyAlignment="1"/>
    <xf numFmtId="0" fontId="79" fillId="36" borderId="0" xfId="0" applyFont="1" applyFill="1" applyBorder="1" applyAlignment="1">
      <alignment vertical="center" wrapText="1"/>
    </xf>
    <xf numFmtId="0" fontId="63" fillId="0" borderId="69" xfId="0" applyFont="1" applyBorder="1"/>
    <xf numFmtId="3" fontId="63" fillId="0" borderId="70" xfId="0" applyNumberFormat="1" applyFont="1" applyBorder="1" applyAlignment="1">
      <alignment horizontal="center"/>
    </xf>
    <xf numFmtId="0" fontId="63" fillId="0" borderId="73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80" fillId="41" borderId="0" xfId="0" applyFont="1" applyFill="1" applyAlignment="1">
      <alignment horizontal="center" vertical="center"/>
    </xf>
    <xf numFmtId="0" fontId="0" fillId="0" borderId="56" xfId="0" applyBorder="1"/>
    <xf numFmtId="165" fontId="0" fillId="0" borderId="56" xfId="0" applyNumberFormat="1" applyBorder="1"/>
    <xf numFmtId="0" fontId="0" fillId="0" borderId="55" xfId="0" applyBorder="1"/>
    <xf numFmtId="165" fontId="0" fillId="0" borderId="55" xfId="0" applyNumberFormat="1" applyBorder="1"/>
    <xf numFmtId="3" fontId="96" fillId="0" borderId="79" xfId="0" applyNumberFormat="1" applyFont="1" applyFill="1" applyBorder="1"/>
    <xf numFmtId="181" fontId="0" fillId="0" borderId="57" xfId="0" applyNumberFormat="1" applyBorder="1"/>
    <xf numFmtId="3" fontId="106" fillId="0" borderId="85" xfId="0" applyNumberFormat="1" applyFont="1" applyBorder="1" applyAlignment="1">
      <alignment vertical="center" wrapText="1"/>
    </xf>
    <xf numFmtId="3" fontId="106" fillId="0" borderId="84" xfId="0" applyNumberFormat="1" applyFont="1" applyBorder="1" applyAlignment="1">
      <alignment vertical="center" wrapText="1"/>
    </xf>
    <xf numFmtId="43" fontId="3" fillId="2" borderId="0" xfId="1" applyNumberFormat="1">
      <alignment horizontal="left"/>
    </xf>
    <xf numFmtId="0" fontId="5" fillId="48" borderId="0" xfId="0" applyFont="1" applyFill="1"/>
    <xf numFmtId="0" fontId="3" fillId="4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48" borderId="0" xfId="0" applyFont="1" applyFill="1" applyAlignment="1">
      <alignment horizontal="right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9" fillId="41" borderId="0" xfId="0" applyFont="1" applyFill="1" applyAlignment="1">
      <alignment horizontal="center" vertical="center"/>
    </xf>
    <xf numFmtId="0" fontId="112" fillId="0" borderId="74" xfId="0" applyFont="1" applyBorder="1" applyAlignment="1">
      <alignment horizontal="center" vertical="center"/>
    </xf>
    <xf numFmtId="3" fontId="113" fillId="0" borderId="74" xfId="0" applyNumberFormat="1" applyFont="1" applyBorder="1" applyAlignment="1">
      <alignment vertical="center" wrapText="1"/>
    </xf>
    <xf numFmtId="3" fontId="113" fillId="0" borderId="75" xfId="0" applyNumberFormat="1" applyFont="1" applyBorder="1" applyAlignment="1">
      <alignment vertical="center" wrapText="1"/>
    </xf>
    <xf numFmtId="0" fontId="112" fillId="0" borderId="76" xfId="0" applyFont="1" applyBorder="1" applyAlignment="1">
      <alignment horizontal="center" vertical="center"/>
    </xf>
    <xf numFmtId="0" fontId="0" fillId="0" borderId="56" xfId="0" applyFont="1" applyBorder="1"/>
    <xf numFmtId="165" fontId="0" fillId="0" borderId="56" xfId="0" applyNumberFormat="1" applyFont="1" applyBorder="1"/>
    <xf numFmtId="10" fontId="4" fillId="0" borderId="36" xfId="3" applyNumberFormat="1" applyFont="1" applyBorder="1" applyAlignment="1">
      <alignment horizontal="right"/>
    </xf>
    <xf numFmtId="0" fontId="0" fillId="0" borderId="55" xfId="0" applyFont="1" applyBorder="1"/>
    <xf numFmtId="165" fontId="0" fillId="0" borderId="55" xfId="0" applyNumberFormat="1" applyFont="1" applyBorder="1"/>
    <xf numFmtId="0" fontId="0" fillId="0" borderId="77" xfId="0" applyFont="1" applyBorder="1"/>
    <xf numFmtId="3" fontId="0" fillId="0" borderId="0" xfId="0" applyNumberFormat="1" applyFont="1"/>
    <xf numFmtId="0" fontId="1" fillId="44" borderId="77" xfId="0" applyFont="1" applyFill="1" applyBorder="1" applyAlignment="1">
      <alignment horizontal="center"/>
    </xf>
    <xf numFmtId="3" fontId="114" fillId="44" borderId="77" xfId="0" applyNumberFormat="1" applyFont="1" applyFill="1" applyBorder="1" applyAlignment="1">
      <alignment vertical="center" wrapText="1"/>
    </xf>
    <xf numFmtId="0" fontId="16" fillId="0" borderId="78" xfId="0" applyFont="1" applyBorder="1" applyAlignment="1">
      <alignment horizontal="center" vertical="center"/>
    </xf>
    <xf numFmtId="3" fontId="114" fillId="0" borderId="76" xfId="0" applyNumberFormat="1" applyFont="1" applyBorder="1" applyAlignment="1">
      <alignment vertical="center" wrapText="1"/>
    </xf>
    <xf numFmtId="3" fontId="114" fillId="0" borderId="79" xfId="0" applyNumberFormat="1" applyFont="1" applyBorder="1" applyAlignment="1">
      <alignment vertical="center" wrapText="1"/>
    </xf>
    <xf numFmtId="0" fontId="0" fillId="0" borderId="0" xfId="0" applyFont="1" applyBorder="1"/>
    <xf numFmtId="3" fontId="114" fillId="0" borderId="0" xfId="0" applyNumberFormat="1" applyFont="1" applyBorder="1" applyAlignment="1">
      <alignment vertical="center" wrapText="1"/>
    </xf>
    <xf numFmtId="0" fontId="16" fillId="0" borderId="74" xfId="0" applyFont="1" applyFill="1" applyBorder="1" applyAlignment="1">
      <alignment horizontal="center" vertical="center"/>
    </xf>
    <xf numFmtId="181" fontId="0" fillId="0" borderId="57" xfId="0" applyNumberFormat="1" applyFont="1" applyBorder="1"/>
    <xf numFmtId="0" fontId="45" fillId="0" borderId="76" xfId="0" applyFont="1" applyFill="1" applyBorder="1" applyAlignment="1">
      <alignment horizontal="center" vertical="center"/>
    </xf>
    <xf numFmtId="10" fontId="115" fillId="0" borderId="76" xfId="0" applyNumberFormat="1" applyFont="1" applyFill="1" applyBorder="1" applyAlignment="1">
      <alignment horizontal="right" vertical="center" wrapText="1"/>
    </xf>
    <xf numFmtId="10" fontId="115" fillId="0" borderId="80" xfId="0" applyNumberFormat="1" applyFont="1" applyFill="1" applyBorder="1" applyAlignment="1">
      <alignment horizontal="right" vertical="center" wrapText="1"/>
    </xf>
    <xf numFmtId="180" fontId="63" fillId="0" borderId="36" xfId="2" applyNumberFormat="1" applyFont="1" applyBorder="1" applyAlignment="1">
      <alignment vertical="center"/>
    </xf>
    <xf numFmtId="180" fontId="9" fillId="0" borderId="30" xfId="2" applyNumberFormat="1" applyFont="1" applyBorder="1"/>
    <xf numFmtId="0" fontId="0" fillId="0" borderId="0" xfId="0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107" fillId="0" borderId="0" xfId="0" applyFont="1"/>
    <xf numFmtId="3" fontId="1" fillId="40" borderId="36" xfId="0" applyNumberFormat="1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2" fillId="34" borderId="1" xfId="1" applyFont="1" applyFill="1" applyBorder="1" applyAlignment="1">
      <alignment horizontal="center"/>
    </xf>
    <xf numFmtId="3" fontId="2" fillId="34" borderId="1" xfId="1" applyNumberFormat="1" applyFont="1" applyFill="1" applyBorder="1" applyAlignment="1">
      <alignment horizontal="center"/>
    </xf>
    <xf numFmtId="3" fontId="45" fillId="2" borderId="9" xfId="1" applyNumberFormat="1" applyFont="1" applyFill="1" applyBorder="1" applyAlignment="1">
      <alignment horizontal="center"/>
    </xf>
    <xf numFmtId="0" fontId="9" fillId="2" borderId="0" xfId="0" applyFont="1" applyFill="1" applyBorder="1"/>
    <xf numFmtId="175" fontId="16" fillId="2" borderId="9" xfId="3" applyNumberFormat="1" applyFont="1" applyFill="1" applyBorder="1" applyAlignment="1">
      <alignment horizontal="center"/>
    </xf>
    <xf numFmtId="0" fontId="0" fillId="2" borderId="0" xfId="0" applyFill="1" applyBorder="1"/>
    <xf numFmtId="15" fontId="0" fillId="2" borderId="0" xfId="0" applyNumberFormat="1" applyFill="1" applyBorder="1"/>
    <xf numFmtId="0" fontId="79" fillId="39" borderId="34" xfId="0" applyFont="1" applyFill="1" applyBorder="1" applyAlignment="1">
      <alignment horizontal="center" vertical="center"/>
    </xf>
    <xf numFmtId="17" fontId="61" fillId="39" borderId="34" xfId="0" quotePrefix="1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0" fontId="0" fillId="0" borderId="36" xfId="0" applyBorder="1"/>
    <xf numFmtId="0" fontId="63" fillId="0" borderId="36" xfId="0" applyFont="1" applyBorder="1" applyAlignment="1">
      <alignment vertical="center" wrapText="1"/>
    </xf>
    <xf numFmtId="3" fontId="90" fillId="0" borderId="34" xfId="0" applyNumberFormat="1" applyFont="1" applyBorder="1" applyAlignment="1">
      <alignment horizontal="center"/>
    </xf>
    <xf numFmtId="3" fontId="90" fillId="0" borderId="72" xfId="0" quotePrefix="1" applyNumberFormat="1" applyFont="1" applyBorder="1" applyAlignment="1">
      <alignment horizontal="center"/>
    </xf>
    <xf numFmtId="2" fontId="60" fillId="0" borderId="0" xfId="0" applyNumberFormat="1" applyFont="1" applyAlignment="1">
      <alignment wrapText="1"/>
    </xf>
    <xf numFmtId="1" fontId="63" fillId="0" borderId="70" xfId="0" applyNumberFormat="1" applyFont="1" applyBorder="1" applyAlignment="1">
      <alignment horizontal="center"/>
    </xf>
    <xf numFmtId="181" fontId="0" fillId="0" borderId="0" xfId="0" applyNumberFormat="1" applyFont="1" applyBorder="1"/>
    <xf numFmtId="174" fontId="117" fillId="0" borderId="0" xfId="104" applyNumberFormat="1" applyFont="1" applyFill="1" applyAlignment="1"/>
    <xf numFmtId="0" fontId="63" fillId="39" borderId="59" xfId="0" applyFont="1" applyFill="1" applyBorder="1" applyAlignment="1">
      <alignment horizontal="center" vertical="center"/>
    </xf>
    <xf numFmtId="0" fontId="63" fillId="39" borderId="63" xfId="0" applyFont="1" applyFill="1" applyBorder="1" applyAlignment="1">
      <alignment horizontal="center" vertical="center"/>
    </xf>
    <xf numFmtId="0" fontId="101" fillId="0" borderId="81" xfId="0" applyFont="1" applyBorder="1" applyAlignment="1">
      <alignment horizontal="center" vertical="center" wrapText="1"/>
    </xf>
    <xf numFmtId="175" fontId="16" fillId="2" borderId="7" xfId="3" applyNumberFormat="1" applyFont="1" applyFill="1" applyBorder="1" applyAlignment="1">
      <alignment horizontal="center"/>
    </xf>
    <xf numFmtId="182" fontId="16" fillId="2" borderId="7" xfId="3" applyNumberFormat="1" applyFont="1" applyFill="1" applyBorder="1" applyAlignment="1">
      <alignment horizontal="center"/>
    </xf>
    <xf numFmtId="9" fontId="16" fillId="2" borderId="7" xfId="3" applyNumberFormat="1" applyFont="1" applyFill="1" applyBorder="1" applyAlignment="1">
      <alignment horizontal="center"/>
    </xf>
    <xf numFmtId="173" fontId="3" fillId="2" borderId="30" xfId="3" applyNumberFormat="1" applyFont="1" applyFill="1" applyBorder="1" applyAlignment="1">
      <alignment horizontal="center"/>
    </xf>
    <xf numFmtId="173" fontId="3" fillId="2" borderId="0" xfId="3" applyNumberFormat="1" applyFont="1" applyFill="1" applyBorder="1" applyAlignment="1">
      <alignment horizontal="center"/>
    </xf>
    <xf numFmtId="0" fontId="65" fillId="0" borderId="0" xfId="0" applyFont="1" applyBorder="1"/>
    <xf numFmtId="3" fontId="65" fillId="0" borderId="0" xfId="0" applyNumberFormat="1" applyFont="1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180" fontId="0" fillId="0" borderId="0" xfId="0" applyNumberFormat="1"/>
    <xf numFmtId="0" fontId="66" fillId="0" borderId="0" xfId="0" applyFont="1" applyBorder="1"/>
    <xf numFmtId="3" fontId="66" fillId="0" borderId="0" xfId="0" applyNumberFormat="1" applyFont="1" applyBorder="1"/>
    <xf numFmtId="3" fontId="59" fillId="0" borderId="0" xfId="0" applyNumberFormat="1" applyFont="1" applyBorder="1"/>
    <xf numFmtId="173" fontId="82" fillId="0" borderId="32" xfId="74" applyNumberFormat="1" applyFont="1" applyFill="1" applyBorder="1" applyAlignment="1">
      <alignment horizontal="right" vertical="center"/>
    </xf>
    <xf numFmtId="9" fontId="4" fillId="0" borderId="0" xfId="3" applyFont="1"/>
    <xf numFmtId="173" fontId="81" fillId="0" borderId="32" xfId="74" applyNumberFormat="1" applyFont="1" applyFill="1" applyBorder="1" applyAlignment="1">
      <alignment horizontal="right" vertical="center"/>
    </xf>
    <xf numFmtId="0" fontId="83" fillId="0" borderId="36" xfId="0" applyFont="1" applyBorder="1" applyAlignment="1">
      <alignment horizontal="left"/>
    </xf>
    <xf numFmtId="3" fontId="90" fillId="0" borderId="0" xfId="0" applyNumberFormat="1" applyFont="1" applyBorder="1"/>
    <xf numFmtId="3" fontId="118" fillId="0" borderId="36" xfId="0" applyNumberFormat="1" applyFont="1" applyBorder="1" applyAlignment="1">
      <alignment horizontal="center" vertical="center"/>
    </xf>
    <xf numFmtId="0" fontId="83" fillId="0" borderId="0" xfId="0" applyFont="1"/>
    <xf numFmtId="3" fontId="83" fillId="0" borderId="36" xfId="0" applyNumberFormat="1" applyFont="1" applyBorder="1" applyAlignment="1">
      <alignment horizontal="center" vertical="center"/>
    </xf>
    <xf numFmtId="3" fontId="1" fillId="0" borderId="36" xfId="0" applyNumberFormat="1" applyFont="1" applyBorder="1"/>
    <xf numFmtId="4" fontId="0" fillId="0" borderId="0" xfId="0" applyNumberFormat="1" applyBorder="1" applyAlignment="1">
      <alignment horizontal="center" vertical="center"/>
    </xf>
    <xf numFmtId="180" fontId="63" fillId="0" borderId="0" xfId="2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181" fontId="0" fillId="0" borderId="36" xfId="0" applyNumberFormat="1" applyBorder="1"/>
    <xf numFmtId="181" fontId="1" fillId="0" borderId="36" xfId="0" applyNumberFormat="1" applyFont="1" applyBorder="1"/>
    <xf numFmtId="0" fontId="103" fillId="45" borderId="0" xfId="0" applyFont="1" applyFill="1" applyBorder="1" applyAlignment="1">
      <alignment horizontal="left" vertical="top" wrapText="1"/>
    </xf>
    <xf numFmtId="0" fontId="0" fillId="0" borderId="55" xfId="0" applyNumberFormat="1" applyBorder="1"/>
    <xf numFmtId="3" fontId="45" fillId="2" borderId="4" xfId="1" applyNumberFormat="1" applyFont="1" applyFill="1" applyBorder="1" applyAlignment="1">
      <alignment horizontal="center"/>
    </xf>
    <xf numFmtId="3" fontId="45" fillId="2" borderId="41" xfId="1" applyNumberFormat="1" applyFont="1" applyFill="1" applyBorder="1" applyAlignment="1">
      <alignment horizontal="center"/>
    </xf>
    <xf numFmtId="3" fontId="45" fillId="2" borderId="5" xfId="1" applyNumberFormat="1" applyFont="1" applyFill="1" applyBorder="1" applyAlignment="1">
      <alignment horizontal="center"/>
    </xf>
    <xf numFmtId="10" fontId="2" fillId="30" borderId="0" xfId="3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47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68" fillId="2" borderId="0" xfId="0" quotePrefix="1" applyFont="1" applyFill="1" applyBorder="1" applyAlignment="1">
      <alignment horizontal="center" vertical="center" wrapText="1"/>
    </xf>
    <xf numFmtId="0" fontId="68" fillId="37" borderId="58" xfId="0" quotePrefix="1" applyFont="1" applyFill="1" applyBorder="1" applyAlignment="1">
      <alignment horizontal="center" vertical="center" wrapText="1"/>
    </xf>
    <xf numFmtId="0" fontId="68" fillId="37" borderId="39" xfId="0" quotePrefix="1" applyFont="1" applyFill="1" applyBorder="1" applyAlignment="1">
      <alignment horizontal="center" vertical="center" wrapText="1"/>
    </xf>
    <xf numFmtId="0" fontId="68" fillId="37" borderId="19" xfId="0" quotePrefix="1" applyFont="1" applyFill="1" applyBorder="1" applyAlignment="1">
      <alignment horizontal="center" vertical="center" wrapText="1"/>
    </xf>
    <xf numFmtId="0" fontId="64" fillId="36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17" fontId="79" fillId="39" borderId="4" xfId="0" applyNumberFormat="1" applyFont="1" applyFill="1" applyBorder="1" applyAlignment="1">
      <alignment horizontal="center" vertical="center" wrapText="1"/>
    </xf>
    <xf numFmtId="17" fontId="79" fillId="39" borderId="41" xfId="0" applyNumberFormat="1" applyFont="1" applyFill="1" applyBorder="1" applyAlignment="1">
      <alignment horizontal="center" vertical="center" wrapText="1"/>
    </xf>
    <xf numFmtId="17" fontId="79" fillId="39" borderId="5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wrapText="1"/>
    </xf>
    <xf numFmtId="2" fontId="60" fillId="0" borderId="16" xfId="0" applyNumberFormat="1" applyFont="1" applyBorder="1" applyAlignment="1">
      <alignment horizontal="center" wrapText="1"/>
    </xf>
    <xf numFmtId="2" fontId="60" fillId="0" borderId="11" xfId="0" applyNumberFormat="1" applyFont="1" applyBorder="1" applyAlignment="1">
      <alignment horizontal="center" wrapText="1"/>
    </xf>
    <xf numFmtId="2" fontId="60" fillId="0" borderId="8" xfId="0" applyNumberFormat="1" applyFont="1" applyBorder="1" applyAlignment="1">
      <alignment horizontal="center" wrapText="1"/>
    </xf>
    <xf numFmtId="2" fontId="60" fillId="0" borderId="2" xfId="0" applyNumberFormat="1" applyFont="1" applyBorder="1" applyAlignment="1">
      <alignment horizontal="center" wrapText="1"/>
    </xf>
    <xf numFmtId="2" fontId="60" fillId="0" borderId="9" xfId="0" applyNumberFormat="1" applyFont="1" applyBorder="1" applyAlignment="1">
      <alignment horizontal="center" wrapText="1"/>
    </xf>
    <xf numFmtId="2" fontId="60" fillId="35" borderId="10" xfId="0" applyNumberFormat="1" applyFont="1" applyFill="1" applyBorder="1" applyAlignment="1">
      <alignment horizontal="center" wrapText="1"/>
    </xf>
    <xf numFmtId="2" fontId="60" fillId="35" borderId="16" xfId="0" applyNumberFormat="1" applyFont="1" applyFill="1" applyBorder="1" applyAlignment="1">
      <alignment horizontal="center" wrapText="1"/>
    </xf>
    <xf numFmtId="2" fontId="60" fillId="35" borderId="11" xfId="0" applyNumberFormat="1" applyFont="1" applyFill="1" applyBorder="1" applyAlignment="1">
      <alignment horizontal="center" wrapText="1"/>
    </xf>
    <xf numFmtId="2" fontId="60" fillId="35" borderId="8" xfId="0" applyNumberFormat="1" applyFont="1" applyFill="1" applyBorder="1" applyAlignment="1">
      <alignment horizontal="center" wrapText="1"/>
    </xf>
    <xf numFmtId="2" fontId="60" fillId="35" borderId="2" xfId="0" applyNumberFormat="1" applyFont="1" applyFill="1" applyBorder="1" applyAlignment="1">
      <alignment horizontal="center" wrapText="1"/>
    </xf>
    <xf numFmtId="2" fontId="60" fillId="35" borderId="9" xfId="0" applyNumberFormat="1" applyFont="1" applyFill="1" applyBorder="1" applyAlignment="1">
      <alignment horizontal="center" wrapText="1"/>
    </xf>
    <xf numFmtId="0" fontId="89" fillId="35" borderId="0" xfId="0" applyFont="1" applyFill="1" applyAlignment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62" fillId="36" borderId="0" xfId="0" applyFont="1" applyFill="1" applyAlignment="1">
      <alignment wrapText="1"/>
    </xf>
    <xf numFmtId="0" fontId="62" fillId="0" borderId="0" xfId="0" applyFont="1" applyAlignment="1">
      <alignment wrapText="1"/>
    </xf>
    <xf numFmtId="0" fontId="86" fillId="35" borderId="0" xfId="0" applyFont="1" applyFill="1" applyAlignment="1">
      <alignment horizontal="center" vertical="center"/>
    </xf>
    <xf numFmtId="0" fontId="63" fillId="39" borderId="59" xfId="0" applyFont="1" applyFill="1" applyBorder="1" applyAlignment="1">
      <alignment horizontal="center" vertical="center"/>
    </xf>
    <xf numFmtId="0" fontId="63" fillId="39" borderId="63" xfId="0" applyFont="1" applyFill="1" applyBorder="1" applyAlignment="1">
      <alignment horizontal="center" vertical="center"/>
    </xf>
    <xf numFmtId="0" fontId="63" fillId="39" borderId="36" xfId="0" applyFont="1" applyFill="1" applyBorder="1" applyAlignment="1">
      <alignment horizontal="center" vertical="center"/>
    </xf>
    <xf numFmtId="0" fontId="86" fillId="0" borderId="66" xfId="0" applyFont="1" applyBorder="1" applyAlignment="1">
      <alignment horizontal="center" vertical="center"/>
    </xf>
    <xf numFmtId="0" fontId="86" fillId="0" borderId="67" xfId="0" applyFont="1" applyBorder="1" applyAlignment="1">
      <alignment horizontal="center" vertical="center"/>
    </xf>
    <xf numFmtId="0" fontId="86" fillId="0" borderId="68" xfId="0" applyFont="1" applyBorder="1" applyAlignment="1">
      <alignment horizontal="center" vertical="center"/>
    </xf>
    <xf numFmtId="0" fontId="63" fillId="39" borderId="60" xfId="0" applyFont="1" applyFill="1" applyBorder="1" applyAlignment="1">
      <alignment horizontal="center" vertical="center"/>
    </xf>
    <xf numFmtId="0" fontId="63" fillId="39" borderId="61" xfId="0" applyFont="1" applyFill="1" applyBorder="1" applyAlignment="1">
      <alignment horizontal="center" vertical="center"/>
    </xf>
    <xf numFmtId="0" fontId="63" fillId="39" borderId="62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86" xfId="0" applyFont="1" applyBorder="1" applyAlignment="1">
      <alignment horizontal="center" vertical="center"/>
    </xf>
    <xf numFmtId="0" fontId="63" fillId="39" borderId="8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6" fillId="36" borderId="0" xfId="0" applyFont="1" applyFill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22" fillId="45" borderId="36" xfId="0" applyFont="1" applyFill="1" applyBorder="1" applyAlignment="1">
      <alignment horizontal="left" vertical="top" wrapText="1"/>
    </xf>
    <xf numFmtId="0" fontId="103" fillId="45" borderId="36" xfId="0" applyFont="1" applyFill="1" applyBorder="1" applyAlignment="1">
      <alignment horizontal="left" vertical="top" wrapText="1"/>
    </xf>
    <xf numFmtId="0" fontId="93" fillId="41" borderId="0" xfId="0" applyFont="1" applyFill="1" applyAlignment="1">
      <alignment horizontal="left" vertical="center" wrapText="1"/>
    </xf>
    <xf numFmtId="0" fontId="108" fillId="42" borderId="0" xfId="0" applyFont="1" applyFill="1" applyAlignment="1">
      <alignment horizontal="center" vertical="center" wrapText="1"/>
    </xf>
    <xf numFmtId="0" fontId="109" fillId="43" borderId="0" xfId="0" applyFont="1" applyFill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11" fillId="0" borderId="36" xfId="0" applyFont="1" applyBorder="1" applyAlignment="1">
      <alignment horizontal="left" vertical="center" wrapText="1"/>
    </xf>
    <xf numFmtId="0" fontId="97" fillId="47" borderId="0" xfId="0" applyFont="1" applyFill="1" applyBorder="1" applyAlignment="1">
      <alignment horizontal="left" vertical="top" wrapText="1"/>
    </xf>
    <xf numFmtId="0" fontId="83" fillId="47" borderId="0" xfId="0" applyFont="1" applyFill="1" applyBorder="1" applyAlignment="1">
      <alignment horizontal="left" vertical="top" wrapText="1"/>
    </xf>
    <xf numFmtId="0" fontId="99" fillId="46" borderId="0" xfId="0" applyFont="1" applyFill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 wrapText="1"/>
    </xf>
    <xf numFmtId="0" fontId="101" fillId="0" borderId="83" xfId="0" applyFont="1" applyBorder="1" applyAlignment="1">
      <alignment horizontal="center" vertical="center" wrapText="1"/>
    </xf>
    <xf numFmtId="0" fontId="101" fillId="0" borderId="84" xfId="0" applyFont="1" applyBorder="1" applyAlignment="1">
      <alignment horizontal="center" vertical="center" wrapText="1"/>
    </xf>
    <xf numFmtId="0" fontId="93" fillId="41" borderId="0" xfId="0" applyFont="1" applyFill="1" applyAlignment="1">
      <alignment horizontal="center" vertical="center" wrapText="1"/>
    </xf>
    <xf numFmtId="0" fontId="94" fillId="42" borderId="0" xfId="0" applyFont="1" applyFill="1" applyAlignment="1">
      <alignment horizontal="center" vertical="center" wrapText="1"/>
    </xf>
    <xf numFmtId="0" fontId="95" fillId="43" borderId="0" xfId="0" applyFont="1" applyFill="1" applyAlignment="1">
      <alignment horizontal="center" vertical="center" wrapText="1"/>
    </xf>
    <xf numFmtId="0" fontId="101" fillId="0" borderId="36" xfId="0" applyFont="1" applyBorder="1" applyAlignment="1">
      <alignment horizontal="center" vertical="top" wrapText="1"/>
    </xf>
  </cellXfs>
  <cellStyles count="11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rmal 9" xfId="113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8"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6DAB4"/>
      <color rgb="FF167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DE LAS INVERSIONES POR RUBRO (AL MES DE JULIO 2017)</a:t>
            </a:r>
          </a:p>
        </c:rich>
      </c:tx>
      <c:layout/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8.2559291659513839E-2"/>
                  <c:y val="6.7250091234920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5089836343811681E-2"/>
                  <c:y val="6.4219121443634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1956230517542683"/>
                  <c:y val="-0.236894909276159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2950918858794964E-2"/>
                  <c:y val="5.43458404881078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787581232495596E-2"/>
                  <c:y val="8.6263489734685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'[1]INVERSIONES 1'!$B$7:$H$7</c:f>
              <c:strCache>
                <c:ptCount val="7"/>
                <c:pt idx="0">
                  <c:v>EQ. DE PTA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1'!$B$28:$H$28</c:f>
              <c:numCache>
                <c:formatCode>General</c:formatCode>
                <c:ptCount val="7"/>
                <c:pt idx="0">
                  <c:v>150475677.62</c:v>
                </c:pt>
                <c:pt idx="1">
                  <c:v>236407004.19</c:v>
                </c:pt>
                <c:pt idx="2">
                  <c:v>237082109.38000003</c:v>
                </c:pt>
                <c:pt idx="3">
                  <c:v>548713982.30999994</c:v>
                </c:pt>
                <c:pt idx="4">
                  <c:v>611079973.83000004</c:v>
                </c:pt>
                <c:pt idx="5">
                  <c:v>336513884.51999998</c:v>
                </c:pt>
                <c:pt idx="6">
                  <c:v>251577747.70000002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57150" cap="flat" cmpd="sng" algn="ctr">
      <a:solidFill>
        <a:schemeClr val="tx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Comparativo Anual de Nro. de Trabajadores en el Mes de Julio</a:t>
            </a:r>
          </a:p>
        </c:rich>
      </c:tx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JULIO-Per.RegiónYAnual '!$D$45:$N$45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 (p)</c:v>
                </c:pt>
                <c:pt idx="9">
                  <c:v>2016 (p)</c:v>
                </c:pt>
                <c:pt idx="10">
                  <c:v>2017 (p)</c:v>
                </c:pt>
              </c:strCache>
            </c:strRef>
          </c:cat>
          <c:val>
            <c:numRef>
              <c:f>'[4]2017 JULIO-Per.RegiónYAnual '!$D$46:$N$46</c:f>
              <c:numCache>
                <c:formatCode>General</c:formatCode>
                <c:ptCount val="11"/>
                <c:pt idx="0">
                  <c:v>124760</c:v>
                </c:pt>
                <c:pt idx="1">
                  <c:v>140294</c:v>
                </c:pt>
                <c:pt idx="2">
                  <c:v>126706</c:v>
                </c:pt>
                <c:pt idx="3">
                  <c:v>143847</c:v>
                </c:pt>
                <c:pt idx="4">
                  <c:v>168748</c:v>
                </c:pt>
                <c:pt idx="5">
                  <c:v>207861</c:v>
                </c:pt>
                <c:pt idx="6">
                  <c:v>204257</c:v>
                </c:pt>
                <c:pt idx="7">
                  <c:v>199007</c:v>
                </c:pt>
                <c:pt idx="8">
                  <c:v>200941</c:v>
                </c:pt>
                <c:pt idx="9">
                  <c:v>170783</c:v>
                </c:pt>
                <c:pt idx="10">
                  <c:v>185268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210304"/>
        <c:axId val="94216192"/>
        <c:axId val="0"/>
      </c:bar3DChart>
      <c:catAx>
        <c:axId val="942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NRO. DE TRABAJADORES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21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Personal Empleado en el Mes de Julio de Cada Año Respectivamente</a:t>
            </a:r>
          </a:p>
        </c:rich>
      </c:tx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5"/>
              <c:layout>
                <c:manualLayout>
                  <c:x val="-3.3333333333333335E-3"/>
                  <c:y val="-2.0671832221922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1812475555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7718713333076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666666666666546E-2"/>
                  <c:y val="-4.7249902221536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JULIO-Per.RegiónYAnual '!$D$45:$N$45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 (p)</c:v>
                </c:pt>
                <c:pt idx="9">
                  <c:v>2016 (p)</c:v>
                </c:pt>
                <c:pt idx="10">
                  <c:v>2017 (p)</c:v>
                </c:pt>
              </c:strCache>
            </c:strRef>
          </c:cat>
          <c:val>
            <c:numRef>
              <c:f>'[4]2017 JULIO-Per.RegiónYAnual '!$D$46:$N$46</c:f>
              <c:numCache>
                <c:formatCode>General</c:formatCode>
                <c:ptCount val="11"/>
                <c:pt idx="0">
                  <c:v>124760</c:v>
                </c:pt>
                <c:pt idx="1">
                  <c:v>140294</c:v>
                </c:pt>
                <c:pt idx="2">
                  <c:v>126706</c:v>
                </c:pt>
                <c:pt idx="3">
                  <c:v>143847</c:v>
                </c:pt>
                <c:pt idx="4">
                  <c:v>168748</c:v>
                </c:pt>
                <c:pt idx="5">
                  <c:v>207861</c:v>
                </c:pt>
                <c:pt idx="6">
                  <c:v>204257</c:v>
                </c:pt>
                <c:pt idx="7">
                  <c:v>199007</c:v>
                </c:pt>
                <c:pt idx="8">
                  <c:v>200941</c:v>
                </c:pt>
                <c:pt idx="9">
                  <c:v>170783</c:v>
                </c:pt>
                <c:pt idx="10">
                  <c:v>185268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920"/>
        <c:axId val="100931456"/>
      </c:lineChart>
      <c:catAx>
        <c:axId val="1009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931456"/>
        <c:crosses val="autoZero"/>
        <c:auto val="1"/>
        <c:lblAlgn val="ctr"/>
        <c:lblOffset val="100"/>
        <c:noMultiLvlLbl val="0"/>
      </c:catAx>
      <c:valAx>
        <c:axId val="100931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NRO. DE TRABAJADORES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929920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FFFFFF"/>
                </a:solidFill>
                <a:latin typeface="Calibri"/>
              </a:rPr>
              <a:t>INVERSIÓN MINERA AL MES DE JULIO POR RUBRO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FFFFFF"/>
                </a:solidFill>
                <a:latin typeface="Calibri"/>
              </a:rPr>
              <a:t>COMPARATIVO AÑOS  2015, 2016 Y 2017  </a:t>
            </a:r>
          </a:p>
        </c:rich>
      </c:tx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'[1]INVERSIONES 1'!$O$74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8.350730688935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8.350730688935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55026455026454E-3"/>
                  <c:y val="-1.6701680557153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910052910052907E-3"/>
                  <c:y val="-5.5671537926235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3917884481558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505219206680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455026455026454E-3"/>
                  <c:y val="-1.670146137787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1'!$N$75:$N$81</c:f>
              <c:strCache>
                <c:ptCount val="7"/>
                <c:pt idx="0">
                  <c:v>EQUIPAMIENTO DE PLANTA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1'!$O$75:$O$81</c:f>
              <c:numCache>
                <c:formatCode>General</c:formatCode>
                <c:ptCount val="7"/>
                <c:pt idx="0">
                  <c:v>247.09315164</c:v>
                </c:pt>
                <c:pt idx="1">
                  <c:v>349.93038166999997</c:v>
                </c:pt>
                <c:pt idx="2">
                  <c:v>270.42670055000002</c:v>
                </c:pt>
                <c:pt idx="3">
                  <c:v>445.20457179000005</c:v>
                </c:pt>
                <c:pt idx="4">
                  <c:v>598.40931</c:v>
                </c:pt>
                <c:pt idx="5">
                  <c:v>2127.7868305200004</c:v>
                </c:pt>
                <c:pt idx="6">
                  <c:v>199.59848881999997</c:v>
                </c:pt>
              </c:numCache>
            </c:numRef>
          </c:val>
        </c:ser>
        <c:ser>
          <c:idx val="1"/>
          <c:order val="1"/>
          <c:tx>
            <c:strRef>
              <c:f>'[1]INVERSIONES 1'!$P$74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227513227513227E-3"/>
                  <c:y val="-1.670146137787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8.350730688935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27513227513713E-3"/>
                  <c:y val="-8.350730688935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113430758524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227513227513227E-3"/>
                  <c:y val="-2.226861517049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000643108723759E-17"/>
                  <c:y val="-1.670146137787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455026455026454E-3"/>
                  <c:y val="-2.226861517049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1'!$N$75:$N$81</c:f>
              <c:strCache>
                <c:ptCount val="7"/>
                <c:pt idx="0">
                  <c:v>EQUIPAMIENTO DE PLANTA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1'!$P$75:$P$81</c:f>
              <c:numCache>
                <c:formatCode>General</c:formatCode>
                <c:ptCount val="7"/>
                <c:pt idx="0">
                  <c:v>134.29510820999997</c:v>
                </c:pt>
                <c:pt idx="1">
                  <c:v>188.94965395</c:v>
                </c:pt>
                <c:pt idx="2">
                  <c:v>189.4124769</c:v>
                </c:pt>
                <c:pt idx="3">
                  <c:v>496.40471819000004</c:v>
                </c:pt>
                <c:pt idx="4">
                  <c:v>500.95113172000003</c:v>
                </c:pt>
                <c:pt idx="5">
                  <c:v>622.37666430999991</c:v>
                </c:pt>
                <c:pt idx="6">
                  <c:v>203.60866649000002</c:v>
                </c:pt>
              </c:numCache>
            </c:numRef>
          </c:val>
        </c:ser>
        <c:ser>
          <c:idx val="2"/>
          <c:order val="2"/>
          <c:tx>
            <c:strRef>
              <c:f>'[1]INVERSIONES 1'!$Q$74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68253968253968E-3"/>
                  <c:y val="-1.6701680557153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6137566137566134E-3"/>
                  <c:y val="-1.94852574534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68253968253968E-3"/>
                  <c:y val="-1.9485038274182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68253968253968E-3"/>
                  <c:y val="-1.113430758524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227513227513227E-3"/>
                  <c:y val="-2.783576896311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968253968253968E-3"/>
                  <c:y val="-1.948503827418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227513227514198E-3"/>
                  <c:y val="-1.670146137787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1'!$N$75:$N$81</c:f>
              <c:strCache>
                <c:ptCount val="7"/>
                <c:pt idx="0">
                  <c:v>EQUIPAMIENTO DE PLANTA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1'!$Q$75:$Q$81</c:f>
              <c:numCache>
                <c:formatCode>General</c:formatCode>
                <c:ptCount val="7"/>
                <c:pt idx="0">
                  <c:v>142</c:v>
                </c:pt>
                <c:pt idx="1">
                  <c:v>236.40700419000001</c:v>
                </c:pt>
                <c:pt idx="2">
                  <c:v>245.00416333999996</c:v>
                </c:pt>
                <c:pt idx="3">
                  <c:v>548.69819298000004</c:v>
                </c:pt>
                <c:pt idx="4">
                  <c:v>611.07997383000009</c:v>
                </c:pt>
                <c:pt idx="5">
                  <c:v>336.36419222000001</c:v>
                </c:pt>
                <c:pt idx="6">
                  <c:v>251.57774770000003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772096"/>
        <c:axId val="98773632"/>
        <c:axId val="0"/>
      </c:bar3DChart>
      <c:catAx>
        <c:axId val="987720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8773632"/>
        <c:crosses val="autoZero"/>
        <c:auto val="1"/>
        <c:lblAlgn val="ctr"/>
        <c:lblOffset val="100"/>
        <c:noMultiLvlLbl val="0"/>
      </c:catAx>
      <c:valAx>
        <c:axId val="9877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877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788461538461536"/>
          <c:y val="0.93945720250521925"/>
          <c:w val="0.14711538461538462"/>
          <c:h val="5.010438413361169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'[2]INVERSIONES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'[2]INVERSIONES 4'!$C$44:$M$44</c:f>
              <c:numCache>
                <c:formatCode>General</c:formatCode>
                <c:ptCount val="11"/>
                <c:pt idx="0">
                  <c:v>390</c:v>
                </c:pt>
                <c:pt idx="1">
                  <c:v>516</c:v>
                </c:pt>
                <c:pt idx="2">
                  <c:v>574</c:v>
                </c:pt>
                <c:pt idx="3">
                  <c:v>1048</c:v>
                </c:pt>
                <c:pt idx="4">
                  <c:v>1580</c:v>
                </c:pt>
                <c:pt idx="5">
                  <c:v>2195</c:v>
                </c:pt>
                <c:pt idx="6">
                  <c:v>2734</c:v>
                </c:pt>
                <c:pt idx="7">
                  <c:v>2817</c:v>
                </c:pt>
                <c:pt idx="8">
                  <c:v>2433</c:v>
                </c:pt>
                <c:pt idx="9">
                  <c:v>1331.672</c:v>
                </c:pt>
                <c:pt idx="10">
                  <c:v>1179.8230000000001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860416"/>
        <c:axId val="98874496"/>
        <c:axId val="0"/>
      </c:bar3DChart>
      <c:catAx>
        <c:axId val="988604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98874496"/>
        <c:crosses val="autoZero"/>
        <c:auto val="1"/>
        <c:lblAlgn val="ctr"/>
        <c:lblOffset val="100"/>
        <c:noMultiLvlLbl val="0"/>
      </c:catAx>
      <c:valAx>
        <c:axId val="9887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MILLONES DE US$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86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side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'[3]Inversiones 4'!$B$44</c:f>
              <c:strCache>
                <c:ptCount val="1"/>
                <c:pt idx="0">
                  <c:v> US $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'[3]Inversiones 4'!$C$44:$M$44</c:f>
              <c:numCache>
                <c:formatCode>General</c:formatCode>
                <c:ptCount val="11"/>
                <c:pt idx="0">
                  <c:v>590.82434001000024</c:v>
                </c:pt>
                <c:pt idx="1">
                  <c:v>799.01862005999999</c:v>
                </c:pt>
                <c:pt idx="2">
                  <c:v>1165.8822850399999</c:v>
                </c:pt>
                <c:pt idx="3">
                  <c:v>1734.3468246299997</c:v>
                </c:pt>
                <c:pt idx="4">
                  <c:v>2942.2537840299997</c:v>
                </c:pt>
                <c:pt idx="5">
                  <c:v>3630.3861142600003</c:v>
                </c:pt>
                <c:pt idx="6">
                  <c:v>4463.8573721600005</c:v>
                </c:pt>
                <c:pt idx="7">
                  <c:v>4351.6580840199995</c:v>
                </c:pt>
                <c:pt idx="8">
                  <c:v>3599.0653685000007</c:v>
                </c:pt>
                <c:pt idx="9">
                  <c:v>2013.4813850200001</c:v>
                </c:pt>
                <c:pt idx="10">
                  <c:v>1958.7945557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17280"/>
        <c:axId val="96418816"/>
        <c:axId val="0"/>
      </c:bar3DChart>
      <c:catAx>
        <c:axId val="964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6418816"/>
        <c:crosses val="autoZero"/>
        <c:auto val="1"/>
        <c:lblAlgn val="ctr"/>
        <c:lblOffset val="100"/>
        <c:noMultiLvlLbl val="0"/>
      </c:catAx>
      <c:valAx>
        <c:axId val="9641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MILLONES DE US$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641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INVERSIÓN REPORTADA AL MES DE JULIO 2017 SEGUN REGIÓN </a:t>
            </a:r>
          </a:p>
        </c:rich>
      </c:tx>
      <c:layout/>
      <c:overlay val="0"/>
      <c:spPr>
        <a:gradFill rotWithShape="1">
          <a:gsLst>
            <a:gs pos="0">
              <a:schemeClr val="accent2">
                <a:shade val="51000"/>
                <a:satMod val="130000"/>
              </a:schemeClr>
            </a:gs>
            <a:gs pos="80000">
              <a:schemeClr val="accent2">
                <a:shade val="93000"/>
                <a:satMod val="130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'[1]INVERSIONES 4'!$B$11:$B$34</c:f>
              <c:strCache>
                <c:ptCount val="24"/>
                <c:pt idx="0">
                  <c:v>CUSCO</c:v>
                </c:pt>
                <c:pt idx="1">
                  <c:v>AREQUIPA</c:v>
                </c:pt>
                <c:pt idx="2">
                  <c:v>LA LIBERTAD</c:v>
                </c:pt>
                <c:pt idx="3">
                  <c:v>TACNA</c:v>
                </c:pt>
                <c:pt idx="4">
                  <c:v>MOQUEGUA</c:v>
                </c:pt>
                <c:pt idx="5">
                  <c:v>JUNIN</c:v>
                </c:pt>
                <c:pt idx="6">
                  <c:v>CAJAMARCA</c:v>
                </c:pt>
                <c:pt idx="7">
                  <c:v>ANCASH</c:v>
                </c:pt>
                <c:pt idx="8">
                  <c:v>LIMA</c:v>
                </c:pt>
                <c:pt idx="9">
                  <c:v>APURIMAC</c:v>
                </c:pt>
                <c:pt idx="10">
                  <c:v>ICA</c:v>
                </c:pt>
                <c:pt idx="11">
                  <c:v>PASCO</c:v>
                </c:pt>
                <c:pt idx="12">
                  <c:v>PUNO</c:v>
                </c:pt>
                <c:pt idx="13">
                  <c:v>AYACUCHO</c:v>
                </c:pt>
                <c:pt idx="14">
                  <c:v>HUANCAVELICA</c:v>
                </c:pt>
                <c:pt idx="15">
                  <c:v>HUANUCO</c:v>
                </c:pt>
                <c:pt idx="16">
                  <c:v>PIURA</c:v>
                </c:pt>
                <c:pt idx="17">
                  <c:v>MADRE DE DIOS</c:v>
                </c:pt>
                <c:pt idx="18">
                  <c:v>LAMBAYEQUE</c:v>
                </c:pt>
                <c:pt idx="19">
                  <c:v>AMAZONAS</c:v>
                </c:pt>
                <c:pt idx="20">
                  <c:v>CALLAO</c:v>
                </c:pt>
                <c:pt idx="21">
                  <c:v>LORETO</c:v>
                </c:pt>
                <c:pt idx="22">
                  <c:v>SAN MARTIN</c:v>
                </c:pt>
                <c:pt idx="23">
                  <c:v>TUMBES</c:v>
                </c:pt>
              </c:strCache>
            </c:strRef>
          </c:cat>
          <c:val>
            <c:numRef>
              <c:f>'[1]INVERSIONES 4'!$D$11:$D$34</c:f>
              <c:numCache>
                <c:formatCode>General</c:formatCode>
                <c:ptCount val="24"/>
                <c:pt idx="0">
                  <c:v>402896.08930999995</c:v>
                </c:pt>
                <c:pt idx="1">
                  <c:v>355987.07107000001</c:v>
                </c:pt>
                <c:pt idx="2">
                  <c:v>316704.05463999999</c:v>
                </c:pt>
                <c:pt idx="3">
                  <c:v>229163.0551</c:v>
                </c:pt>
                <c:pt idx="4">
                  <c:v>149311.36413</c:v>
                </c:pt>
                <c:pt idx="5">
                  <c:v>138316.59331</c:v>
                </c:pt>
                <c:pt idx="6">
                  <c:v>134533.51046000002</c:v>
                </c:pt>
                <c:pt idx="7">
                  <c:v>126424.71634999999</c:v>
                </c:pt>
                <c:pt idx="8">
                  <c:v>109931.53075999999</c:v>
                </c:pt>
                <c:pt idx="9">
                  <c:v>86198.291169999997</c:v>
                </c:pt>
                <c:pt idx="10">
                  <c:v>84650.400209999993</c:v>
                </c:pt>
                <c:pt idx="11">
                  <c:v>82713.732209999987</c:v>
                </c:pt>
                <c:pt idx="12">
                  <c:v>55817.446069999991</c:v>
                </c:pt>
                <c:pt idx="13">
                  <c:v>39652.42499</c:v>
                </c:pt>
                <c:pt idx="14">
                  <c:v>24285.06741</c:v>
                </c:pt>
                <c:pt idx="15">
                  <c:v>19498.435119999998</c:v>
                </c:pt>
                <c:pt idx="16">
                  <c:v>9127.4848699999984</c:v>
                </c:pt>
                <c:pt idx="17">
                  <c:v>4806.7889999999998</c:v>
                </c:pt>
                <c:pt idx="18">
                  <c:v>1204.1567299999999</c:v>
                </c:pt>
                <c:pt idx="19">
                  <c:v>214.47200000000001</c:v>
                </c:pt>
                <c:pt idx="20">
                  <c:v>196.2</c:v>
                </c:pt>
                <c:pt idx="21">
                  <c:v>186.61</c:v>
                </c:pt>
                <c:pt idx="22">
                  <c:v>31.489639999999998</c:v>
                </c:pt>
                <c:pt idx="2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51968"/>
        <c:axId val="96453760"/>
        <c:axId val="0"/>
      </c:bar3DChart>
      <c:catAx>
        <c:axId val="964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6453760"/>
        <c:crosses val="autoZero"/>
        <c:auto val="1"/>
        <c:lblAlgn val="ctr"/>
        <c:lblOffset val="100"/>
        <c:noMultiLvlLbl val="0"/>
      </c:catAx>
      <c:valAx>
        <c:axId val="96453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DE US$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645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'[1]INVERSIONES 4'!$B$45</c:f>
              <c:strCache>
                <c:ptCount val="1"/>
                <c:pt idx="0">
                  <c:v> US $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4'!$C$44:$M$44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'[1]INVERSIONES 4'!$C$45:$M$45</c:f>
              <c:numCache>
                <c:formatCode>General</c:formatCode>
                <c:ptCount val="11"/>
                <c:pt idx="0">
                  <c:v>694.9900845200001</c:v>
                </c:pt>
                <c:pt idx="1">
                  <c:v>952.02477149000003</c:v>
                </c:pt>
                <c:pt idx="2">
                  <c:v>1435.9112964100004</c:v>
                </c:pt>
                <c:pt idx="3">
                  <c:v>2034.5789073399994</c:v>
                </c:pt>
                <c:pt idx="4">
                  <c:v>3513.8604258099995</c:v>
                </c:pt>
                <c:pt idx="5">
                  <c:v>4366.1953645900012</c:v>
                </c:pt>
                <c:pt idx="6">
                  <c:v>5247.6027079700016</c:v>
                </c:pt>
                <c:pt idx="7">
                  <c:v>5090.5001263400009</c:v>
                </c:pt>
                <c:pt idx="8">
                  <c:v>4238.4494349900006</c:v>
                </c:pt>
                <c:pt idx="9">
                  <c:v>2335.9984197700005</c:v>
                </c:pt>
                <c:pt idx="10">
                  <c:v>2371.8503795499996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243520"/>
        <c:axId val="99245056"/>
        <c:axId val="0"/>
      </c:bar3DChart>
      <c:catAx>
        <c:axId val="992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245056"/>
        <c:crosses val="autoZero"/>
        <c:auto val="1"/>
        <c:lblAlgn val="ctr"/>
        <c:lblOffset val="100"/>
        <c:noMultiLvlLbl val="0"/>
      </c:catAx>
      <c:valAx>
        <c:axId val="9924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MILLONES DE US$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24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'[1]INVERSIONES 4'!$B$45</c:f>
              <c:strCache>
                <c:ptCount val="1"/>
                <c:pt idx="0">
                  <c:v> US $</c:v>
                </c:pt>
              </c:strCache>
            </c:strRef>
          </c:tx>
          <c:dLbls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4'!$C$44:$M$44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'[1]INVERSIONES 4'!$C$45:$M$45</c:f>
              <c:numCache>
                <c:formatCode>General</c:formatCode>
                <c:ptCount val="11"/>
                <c:pt idx="0">
                  <c:v>694.9900845200001</c:v>
                </c:pt>
                <c:pt idx="1">
                  <c:v>952.02477149000003</c:v>
                </c:pt>
                <c:pt idx="2">
                  <c:v>1435.9112964100004</c:v>
                </c:pt>
                <c:pt idx="3">
                  <c:v>2034.5789073399994</c:v>
                </c:pt>
                <c:pt idx="4">
                  <c:v>3513.8604258099995</c:v>
                </c:pt>
                <c:pt idx="5">
                  <c:v>4366.1953645900012</c:v>
                </c:pt>
                <c:pt idx="6">
                  <c:v>5247.6027079700016</c:v>
                </c:pt>
                <c:pt idx="7">
                  <c:v>5090.5001263400009</c:v>
                </c:pt>
                <c:pt idx="8">
                  <c:v>4238.4494349900006</c:v>
                </c:pt>
                <c:pt idx="9">
                  <c:v>2335.9984197700005</c:v>
                </c:pt>
                <c:pt idx="10">
                  <c:v>2371.8503795499996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440"/>
        <c:axId val="99558144"/>
      </c:lineChart>
      <c:catAx>
        <c:axId val="9926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558144"/>
        <c:crosses val="autoZero"/>
        <c:auto val="1"/>
        <c:lblAlgn val="ctr"/>
        <c:lblOffset val="100"/>
        <c:noMultiLvlLbl val="0"/>
      </c:catAx>
      <c:valAx>
        <c:axId val="99558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MILLONES DE US$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261440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COMPARATIVO ANUAL EN EL MES DE JULIO</a:t>
            </a:r>
          </a:p>
        </c:rich>
      </c:tx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'[4]2017_JULIO _EmpleoEnMinería'!$P$43:$AA$43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'[4]2017_JULIO _EmpleoEnMinería'!$P$46:$AA$46</c:f>
              <c:numCache>
                <c:formatCode>General</c:formatCode>
                <c:ptCount val="12"/>
                <c:pt idx="0">
                  <c:v>109844</c:v>
                </c:pt>
                <c:pt idx="1">
                  <c:v>124760</c:v>
                </c:pt>
                <c:pt idx="2">
                  <c:v>140294</c:v>
                </c:pt>
                <c:pt idx="3">
                  <c:v>126706</c:v>
                </c:pt>
                <c:pt idx="4">
                  <c:v>143847</c:v>
                </c:pt>
                <c:pt idx="5">
                  <c:v>168748</c:v>
                </c:pt>
                <c:pt idx="6">
                  <c:v>207861</c:v>
                </c:pt>
                <c:pt idx="7">
                  <c:v>204257</c:v>
                </c:pt>
                <c:pt idx="8">
                  <c:v>199007</c:v>
                </c:pt>
                <c:pt idx="9">
                  <c:v>200941</c:v>
                </c:pt>
                <c:pt idx="10">
                  <c:v>170783</c:v>
                </c:pt>
                <c:pt idx="11">
                  <c:v>185268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010048"/>
        <c:axId val="99011584"/>
        <c:axId val="0"/>
      </c:bar3DChart>
      <c:catAx>
        <c:axId val="990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011584"/>
        <c:crosses val="autoZero"/>
        <c:auto val="1"/>
        <c:lblAlgn val="ctr"/>
        <c:lblOffset val="100"/>
        <c:noMultiLvlLbl val="0"/>
      </c:catAx>
      <c:valAx>
        <c:axId val="9901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01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57150" cap="flat" cmpd="sng" algn="ctr">
      <a:solidFill>
        <a:schemeClr val="tx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FFFFFF"/>
                </a:solidFill>
                <a:latin typeface="Calibri"/>
              </a:rPr>
              <a:t>Distribución del Empleo Directo por Regiones Generado por la Actividad Minera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FFFFFF"/>
                </a:solidFill>
                <a:latin typeface="Calibri"/>
              </a:rPr>
              <a:t>en el Mes de Julio de 2017</a:t>
            </a:r>
          </a:p>
        </c:rich>
      </c:tx>
      <c:layout>
        <c:manualLayout>
          <c:xMode val="edge"/>
          <c:yMode val="edge"/>
          <c:x val="0.14460381177842965"/>
          <c:y val="2.2450370499267701E-2"/>
        </c:manualLayout>
      </c:layout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JULIO-Per.RegiónYAnual '!$B$12:$B$34</c:f>
              <c:strCache>
                <c:ptCount val="23"/>
                <c:pt idx="0">
                  <c:v>AREQUIPA</c:v>
                </c:pt>
                <c:pt idx="1">
                  <c:v>JUNIN</c:v>
                </c:pt>
                <c:pt idx="2">
                  <c:v>LA LIBERTAD</c:v>
                </c:pt>
                <c:pt idx="3">
                  <c:v>CAJAMARCA</c:v>
                </c:pt>
                <c:pt idx="4">
                  <c:v>LIMA</c:v>
                </c:pt>
                <c:pt idx="5">
                  <c:v>PASCO</c:v>
                </c:pt>
                <c:pt idx="6">
                  <c:v>ANCASH</c:v>
                </c:pt>
                <c:pt idx="7">
                  <c:v>APURIMAC</c:v>
                </c:pt>
                <c:pt idx="8">
                  <c:v>TACNA</c:v>
                </c:pt>
                <c:pt idx="9">
                  <c:v>MOQUEGUA</c:v>
                </c:pt>
                <c:pt idx="10">
                  <c:v>ICA</c:v>
                </c:pt>
                <c:pt idx="11">
                  <c:v>CUSCO</c:v>
                </c:pt>
                <c:pt idx="12">
                  <c:v>AYACUCHO</c:v>
                </c:pt>
                <c:pt idx="13">
                  <c:v>PUNO</c:v>
                </c:pt>
                <c:pt idx="14">
                  <c:v>HUANCAVELICA</c:v>
                </c:pt>
                <c:pt idx="15">
                  <c:v>PIURA</c:v>
                </c:pt>
                <c:pt idx="16">
                  <c:v>HUANUCO</c:v>
                </c:pt>
                <c:pt idx="17">
                  <c:v>MADRE DE DIOS</c:v>
                </c:pt>
                <c:pt idx="18">
                  <c:v>LAMBAYEQUE</c:v>
                </c:pt>
                <c:pt idx="19">
                  <c:v>SAN MARTIN</c:v>
                </c:pt>
                <c:pt idx="20">
                  <c:v>CALLAO</c:v>
                </c:pt>
                <c:pt idx="21">
                  <c:v>LORETO</c:v>
                </c:pt>
                <c:pt idx="22">
                  <c:v>AMAZONAS</c:v>
                </c:pt>
              </c:strCache>
            </c:strRef>
          </c:cat>
          <c:val>
            <c:numRef>
              <c:f>'[4]2017 JULIO-Per.RegiónYAnual '!$C$12:$C$34</c:f>
              <c:numCache>
                <c:formatCode>General</c:formatCode>
                <c:ptCount val="23"/>
                <c:pt idx="0">
                  <c:v>29778</c:v>
                </c:pt>
                <c:pt idx="1">
                  <c:v>17511</c:v>
                </c:pt>
                <c:pt idx="2">
                  <c:v>17336</c:v>
                </c:pt>
                <c:pt idx="3">
                  <c:v>14846</c:v>
                </c:pt>
                <c:pt idx="4">
                  <c:v>14242</c:v>
                </c:pt>
                <c:pt idx="5">
                  <c:v>13728</c:v>
                </c:pt>
                <c:pt idx="6">
                  <c:v>11569</c:v>
                </c:pt>
                <c:pt idx="7">
                  <c:v>11342</c:v>
                </c:pt>
                <c:pt idx="8">
                  <c:v>8475</c:v>
                </c:pt>
                <c:pt idx="9">
                  <c:v>8158</c:v>
                </c:pt>
                <c:pt idx="10">
                  <c:v>8007</c:v>
                </c:pt>
                <c:pt idx="11">
                  <c:v>7815</c:v>
                </c:pt>
                <c:pt idx="12">
                  <c:v>7318</c:v>
                </c:pt>
                <c:pt idx="13">
                  <c:v>5452</c:v>
                </c:pt>
                <c:pt idx="14">
                  <c:v>4019</c:v>
                </c:pt>
                <c:pt idx="15">
                  <c:v>2496</c:v>
                </c:pt>
                <c:pt idx="16">
                  <c:v>2170</c:v>
                </c:pt>
                <c:pt idx="17">
                  <c:v>787</c:v>
                </c:pt>
                <c:pt idx="18">
                  <c:v>107</c:v>
                </c:pt>
                <c:pt idx="19">
                  <c:v>77</c:v>
                </c:pt>
                <c:pt idx="20">
                  <c:v>19</c:v>
                </c:pt>
                <c:pt idx="21">
                  <c:v>16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083008"/>
        <c:axId val="99084544"/>
        <c:axId val="0"/>
      </c:bar3DChart>
      <c:catAx>
        <c:axId val="990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084544"/>
        <c:crosses val="autoZero"/>
        <c:auto val="1"/>
        <c:lblAlgn val="ctr"/>
        <c:lblOffset val="100"/>
        <c:noMultiLvlLbl val="0"/>
      </c:catAx>
      <c:valAx>
        <c:axId val="9908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08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46</xdr:row>
      <xdr:rowOff>66675</xdr:rowOff>
    </xdr:from>
    <xdr:to>
      <xdr:col>11</xdr:col>
      <xdr:colOff>85725</xdr:colOff>
      <xdr:row>71</xdr:row>
      <xdr:rowOff>180975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74</xdr:row>
      <xdr:rowOff>95250</xdr:rowOff>
    </xdr:from>
    <xdr:to>
      <xdr:col>11</xdr:col>
      <xdr:colOff>419100</xdr:colOff>
      <xdr:row>98</xdr:row>
      <xdr:rowOff>85725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0</xdr:row>
      <xdr:rowOff>0</xdr:rowOff>
    </xdr:from>
    <xdr:to>
      <xdr:col>13</xdr:col>
      <xdr:colOff>47625</xdr:colOff>
      <xdr:row>0</xdr:row>
      <xdr:rowOff>0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504825</xdr:colOff>
      <xdr:row>8</xdr:row>
      <xdr:rowOff>47625</xdr:rowOff>
    </xdr:from>
    <xdr:to>
      <xdr:col>17</xdr:col>
      <xdr:colOff>419100</xdr:colOff>
      <xdr:row>34</xdr:row>
      <xdr:rowOff>104775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695325</xdr:colOff>
      <xdr:row>49</xdr:row>
      <xdr:rowOff>95250</xdr:rowOff>
    </xdr:from>
    <xdr:to>
      <xdr:col>12</xdr:col>
      <xdr:colOff>485775</xdr:colOff>
      <xdr:row>68</xdr:row>
      <xdr:rowOff>38100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200025</xdr:colOff>
      <xdr:row>49</xdr:row>
      <xdr:rowOff>85725</xdr:rowOff>
    </xdr:from>
    <xdr:to>
      <xdr:col>22</xdr:col>
      <xdr:colOff>552450</xdr:colOff>
      <xdr:row>68</xdr:row>
      <xdr:rowOff>38100</xdr:rowOff>
    </xdr:to>
    <xdr:graphicFrame macro="">
      <xdr:nvGraphicFramePr>
        <xdr:cNvPr id="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133350</xdr:rowOff>
    </xdr:from>
    <xdr:to>
      <xdr:col>13</xdr:col>
      <xdr:colOff>1466850</xdr:colOff>
      <xdr:row>64</xdr:row>
      <xdr:rowOff>171450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10</xdr:row>
      <xdr:rowOff>28575</xdr:rowOff>
    </xdr:from>
    <xdr:to>
      <xdr:col>19</xdr:col>
      <xdr:colOff>723900</xdr:colOff>
      <xdr:row>32</xdr:row>
      <xdr:rowOff>152400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638175</xdr:colOff>
      <xdr:row>51</xdr:row>
      <xdr:rowOff>161925</xdr:rowOff>
    </xdr:from>
    <xdr:to>
      <xdr:col>12</xdr:col>
      <xdr:colOff>657225</xdr:colOff>
      <xdr:row>74</xdr:row>
      <xdr:rowOff>47625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266700</xdr:colOff>
      <xdr:row>52</xdr:row>
      <xdr:rowOff>57150</xdr:rowOff>
    </xdr:from>
    <xdr:to>
      <xdr:col>23</xdr:col>
      <xdr:colOff>266700</xdr:colOff>
      <xdr:row>74</xdr:row>
      <xdr:rowOff>171450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ER_JULI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_ABRIL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ER_JUNIO_2017%20al_17-07-2017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EMPLEO_JULIO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</sheetNames>
    <sheetDataSet>
      <sheetData sheetId="0">
        <row r="7">
          <cell r="B7" t="str">
            <v>EQ. DE PTA DE BENEFICIO</v>
          </cell>
          <cell r="C7" t="str">
            <v>EQUIPAMIENTO MINERO</v>
          </cell>
          <cell r="D7" t="str">
            <v>EXPLORACIÓN</v>
          </cell>
          <cell r="E7" t="str">
            <v>EXPLOTACIÓN</v>
          </cell>
          <cell r="F7" t="str">
            <v>INFRAESTRUCTURA</v>
          </cell>
          <cell r="G7" t="str">
            <v>OTROS</v>
          </cell>
          <cell r="H7" t="str">
            <v>PREPARACIÓN</v>
          </cell>
        </row>
        <row r="28">
          <cell r="B28">
            <v>150475677.62</v>
          </cell>
          <cell r="C28">
            <v>236407004.19</v>
          </cell>
          <cell r="D28">
            <v>237082109.38000003</v>
          </cell>
          <cell r="E28">
            <v>548713982.30999994</v>
          </cell>
          <cell r="F28">
            <v>611079973.83000004</v>
          </cell>
          <cell r="G28">
            <v>336513884.51999998</v>
          </cell>
          <cell r="H28">
            <v>251577747.70000002</v>
          </cell>
        </row>
        <row r="74">
          <cell r="O74">
            <v>2015</v>
          </cell>
          <cell r="P74">
            <v>2016</v>
          </cell>
          <cell r="Q74">
            <v>2017</v>
          </cell>
        </row>
        <row r="75">
          <cell r="N75" t="str">
            <v>EQUIPAMIENTO DE PLANTA DE BENEFICIO</v>
          </cell>
          <cell r="O75">
            <v>247.09315164</v>
          </cell>
          <cell r="P75">
            <v>134.29510820999997</v>
          </cell>
          <cell r="Q75">
            <v>142</v>
          </cell>
        </row>
        <row r="76">
          <cell r="N76" t="str">
            <v>EQUIPAMIENTO MINERO</v>
          </cell>
          <cell r="O76">
            <v>349.93038166999997</v>
          </cell>
          <cell r="P76">
            <v>188.94965395</v>
          </cell>
          <cell r="Q76">
            <v>236.40700419000001</v>
          </cell>
        </row>
        <row r="77">
          <cell r="N77" t="str">
            <v>EXPLORACIÓN</v>
          </cell>
          <cell r="O77">
            <v>270.42670055000002</v>
          </cell>
          <cell r="P77">
            <v>189.4124769</v>
          </cell>
          <cell r="Q77">
            <v>245.00416333999996</v>
          </cell>
        </row>
        <row r="78">
          <cell r="N78" t="str">
            <v>EXPLOTACIÓN</v>
          </cell>
          <cell r="O78">
            <v>445.20457179000005</v>
          </cell>
          <cell r="P78">
            <v>496.40471819000004</v>
          </cell>
          <cell r="Q78">
            <v>548.69819298000004</v>
          </cell>
        </row>
        <row r="79">
          <cell r="N79" t="str">
            <v>INFRAESTRUCTURA</v>
          </cell>
          <cell r="O79">
            <v>598.40931</v>
          </cell>
          <cell r="P79">
            <v>500.95113172000003</v>
          </cell>
          <cell r="Q79">
            <v>611.07997383000009</v>
          </cell>
        </row>
        <row r="80">
          <cell r="N80" t="str">
            <v>OTROS</v>
          </cell>
          <cell r="O80">
            <v>2127.7868305200004</v>
          </cell>
          <cell r="P80">
            <v>622.37666430999991</v>
          </cell>
          <cell r="Q80">
            <v>336.36419222000001</v>
          </cell>
        </row>
        <row r="81">
          <cell r="N81" t="str">
            <v>PREPARACIÓN</v>
          </cell>
          <cell r="O81">
            <v>199.59848881999997</v>
          </cell>
          <cell r="P81">
            <v>203.60866649000002</v>
          </cell>
          <cell r="Q81">
            <v>251.57774770000003</v>
          </cell>
        </row>
      </sheetData>
      <sheetData sheetId="1"/>
      <sheetData sheetId="2"/>
      <sheetData sheetId="3">
        <row r="11">
          <cell r="B11" t="str">
            <v>CUSCO</v>
          </cell>
          <cell r="D11">
            <v>402896.08930999995</v>
          </cell>
        </row>
        <row r="12">
          <cell r="B12" t="str">
            <v>AREQUIPA</v>
          </cell>
          <cell r="D12">
            <v>355987.07107000001</v>
          </cell>
        </row>
        <row r="13">
          <cell r="B13" t="str">
            <v>LA LIBERTAD</v>
          </cell>
          <cell r="D13">
            <v>316704.05463999999</v>
          </cell>
        </row>
        <row r="14">
          <cell r="B14" t="str">
            <v>TACNA</v>
          </cell>
          <cell r="D14">
            <v>229163.0551</v>
          </cell>
        </row>
        <row r="15">
          <cell r="B15" t="str">
            <v>MOQUEGUA</v>
          </cell>
          <cell r="D15">
            <v>149311.36413</v>
          </cell>
        </row>
        <row r="16">
          <cell r="B16" t="str">
            <v>JUNIN</v>
          </cell>
          <cell r="D16">
            <v>138316.59331</v>
          </cell>
        </row>
        <row r="17">
          <cell r="B17" t="str">
            <v>CAJAMARCA</v>
          </cell>
          <cell r="D17">
            <v>134533.51046000002</v>
          </cell>
        </row>
        <row r="18">
          <cell r="B18" t="str">
            <v>ANCASH</v>
          </cell>
          <cell r="D18">
            <v>126424.71634999999</v>
          </cell>
        </row>
        <row r="19">
          <cell r="B19" t="str">
            <v>LIMA</v>
          </cell>
          <cell r="D19">
            <v>109931.53075999999</v>
          </cell>
        </row>
        <row r="20">
          <cell r="B20" t="str">
            <v>APURIMAC</v>
          </cell>
          <cell r="D20">
            <v>86198.291169999997</v>
          </cell>
        </row>
        <row r="21">
          <cell r="B21" t="str">
            <v>ICA</v>
          </cell>
          <cell r="D21">
            <v>84650.400209999993</v>
          </cell>
        </row>
        <row r="22">
          <cell r="B22" t="str">
            <v>PASCO</v>
          </cell>
          <cell r="D22">
            <v>82713.732209999987</v>
          </cell>
        </row>
        <row r="23">
          <cell r="B23" t="str">
            <v>PUNO</v>
          </cell>
          <cell r="D23">
            <v>55817.446069999991</v>
          </cell>
        </row>
        <row r="24">
          <cell r="B24" t="str">
            <v>AYACUCHO</v>
          </cell>
          <cell r="D24">
            <v>39652.42499</v>
          </cell>
        </row>
        <row r="25">
          <cell r="B25" t="str">
            <v>HUANCAVELICA</v>
          </cell>
          <cell r="D25">
            <v>24285.06741</v>
          </cell>
        </row>
        <row r="26">
          <cell r="B26" t="str">
            <v>HUANUCO</v>
          </cell>
          <cell r="D26">
            <v>19498.435119999998</v>
          </cell>
        </row>
        <row r="27">
          <cell r="B27" t="str">
            <v>PIURA</v>
          </cell>
          <cell r="D27">
            <v>9127.4848699999984</v>
          </cell>
        </row>
        <row r="28">
          <cell r="B28" t="str">
            <v>MADRE DE DIOS</v>
          </cell>
          <cell r="D28">
            <v>4806.7889999999998</v>
          </cell>
        </row>
        <row r="29">
          <cell r="B29" t="str">
            <v>LAMBAYEQUE</v>
          </cell>
          <cell r="D29">
            <v>1204.1567299999999</v>
          </cell>
        </row>
        <row r="30">
          <cell r="B30" t="str">
            <v>AMAZONAS</v>
          </cell>
          <cell r="D30">
            <v>214.47200000000001</v>
          </cell>
        </row>
        <row r="31">
          <cell r="B31" t="str">
            <v>CALLAO</v>
          </cell>
          <cell r="D31">
            <v>196.2</v>
          </cell>
        </row>
        <row r="32">
          <cell r="B32" t="str">
            <v>LORETO</v>
          </cell>
          <cell r="D32">
            <v>186.61</v>
          </cell>
        </row>
        <row r="33">
          <cell r="B33" t="str">
            <v>SAN MARTIN</v>
          </cell>
          <cell r="D33">
            <v>31.489639999999998</v>
          </cell>
        </row>
        <row r="34">
          <cell r="B34" t="str">
            <v>TUMBES</v>
          </cell>
          <cell r="D34">
            <v>16</v>
          </cell>
        </row>
        <row r="44">
          <cell r="C44">
            <v>2007</v>
          </cell>
          <cell r="D44">
            <v>2008</v>
          </cell>
          <cell r="E44">
            <v>2009</v>
          </cell>
          <cell r="F44">
            <v>2010</v>
          </cell>
          <cell r="G44">
            <v>2011</v>
          </cell>
          <cell r="H44">
            <v>2012</v>
          </cell>
          <cell r="I44">
            <v>2013</v>
          </cell>
          <cell r="J44" t="str">
            <v>2014(p)</v>
          </cell>
          <cell r="K44" t="str">
            <v>2015(p)</v>
          </cell>
          <cell r="L44" t="str">
            <v>2016(p)</v>
          </cell>
          <cell r="M44" t="str">
            <v>2017(p)</v>
          </cell>
        </row>
        <row r="45">
          <cell r="B45" t="str">
            <v xml:space="preserve"> US $</v>
          </cell>
          <cell r="C45">
            <v>694.9900845200001</v>
          </cell>
          <cell r="D45">
            <v>952.02477149000003</v>
          </cell>
          <cell r="E45">
            <v>1435.9112964100004</v>
          </cell>
          <cell r="F45">
            <v>2034.5789073399994</v>
          </cell>
          <cell r="G45">
            <v>3513.8604258099995</v>
          </cell>
          <cell r="H45">
            <v>4366.1953645900012</v>
          </cell>
          <cell r="I45">
            <v>5247.6027079700016</v>
          </cell>
          <cell r="J45">
            <v>5090.5001263400009</v>
          </cell>
          <cell r="K45">
            <v>4238.4494349900006</v>
          </cell>
          <cell r="L45">
            <v>2335.9984197700005</v>
          </cell>
          <cell r="M45">
            <v>2371.8503795499996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</sheetNames>
    <sheetDataSet>
      <sheetData sheetId="0"/>
      <sheetData sheetId="1"/>
      <sheetData sheetId="2"/>
      <sheetData sheetId="3">
        <row r="43">
          <cell r="C43">
            <v>2007</v>
          </cell>
          <cell r="D43">
            <v>2008</v>
          </cell>
          <cell r="E43">
            <v>2009</v>
          </cell>
          <cell r="F43">
            <v>2010</v>
          </cell>
          <cell r="G43">
            <v>2011</v>
          </cell>
          <cell r="H43">
            <v>2012</v>
          </cell>
          <cell r="I43">
            <v>2013</v>
          </cell>
          <cell r="J43" t="str">
            <v>2014(p)</v>
          </cell>
          <cell r="K43" t="str">
            <v>2015(p)</v>
          </cell>
          <cell r="L43" t="str">
            <v>2016(p)</v>
          </cell>
          <cell r="M43" t="str">
            <v>2017(p)</v>
          </cell>
        </row>
        <row r="44">
          <cell r="C44">
            <v>390</v>
          </cell>
          <cell r="D44">
            <v>516</v>
          </cell>
          <cell r="E44">
            <v>574</v>
          </cell>
          <cell r="F44">
            <v>1048</v>
          </cell>
          <cell r="G44">
            <v>1580</v>
          </cell>
          <cell r="H44">
            <v>2195</v>
          </cell>
          <cell r="I44">
            <v>2734</v>
          </cell>
          <cell r="J44">
            <v>2817</v>
          </cell>
          <cell r="K44">
            <v>2433</v>
          </cell>
          <cell r="L44">
            <v>1331.672</v>
          </cell>
          <cell r="M44">
            <v>1179.8230000000001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  <sheetName val="Eq.Planta Beneficio"/>
      <sheetName val="Eq.Minero"/>
      <sheetName val="Exploracion"/>
      <sheetName val="Explotación"/>
      <sheetName val="Infraestructura"/>
      <sheetName val="Otros"/>
      <sheetName val="Preparación"/>
      <sheetName val="Región"/>
    </sheetNames>
    <sheetDataSet>
      <sheetData sheetId="0"/>
      <sheetData sheetId="1">
        <row r="7">
          <cell r="B7" t="str">
            <v>EQ. DE PTA DE BENEFICIO</v>
          </cell>
        </row>
      </sheetData>
      <sheetData sheetId="2"/>
      <sheetData sheetId="3"/>
      <sheetData sheetId="4">
        <row r="11">
          <cell r="B11" t="str">
            <v>CUSCO</v>
          </cell>
        </row>
        <row r="43">
          <cell r="C43">
            <v>2007</v>
          </cell>
          <cell r="D43">
            <v>2008</v>
          </cell>
          <cell r="E43">
            <v>2009</v>
          </cell>
          <cell r="F43">
            <v>2010</v>
          </cell>
          <cell r="G43">
            <v>2011</v>
          </cell>
          <cell r="H43">
            <v>2012</v>
          </cell>
          <cell r="I43">
            <v>2013</v>
          </cell>
          <cell r="J43" t="str">
            <v>2014(p)</v>
          </cell>
          <cell r="K43" t="str">
            <v>2015(p)</v>
          </cell>
          <cell r="L43" t="str">
            <v>2016(p)</v>
          </cell>
          <cell r="M43" t="str">
            <v>2017(p)</v>
          </cell>
        </row>
        <row r="44">
          <cell r="B44" t="str">
            <v xml:space="preserve"> US $</v>
          </cell>
          <cell r="C44">
            <v>590.82434001000024</v>
          </cell>
          <cell r="D44">
            <v>799.01862005999999</v>
          </cell>
          <cell r="E44">
            <v>1165.8822850399999</v>
          </cell>
          <cell r="F44">
            <v>1734.3468246299997</v>
          </cell>
          <cell r="G44">
            <v>2942.2537840299997</v>
          </cell>
          <cell r="H44">
            <v>3630.3861142600003</v>
          </cell>
          <cell r="I44">
            <v>4463.8573721600005</v>
          </cell>
          <cell r="J44">
            <v>4351.6580840199995</v>
          </cell>
          <cell r="K44">
            <v>3599.0653685000007</v>
          </cell>
          <cell r="L44">
            <v>2013.4813850200001</v>
          </cell>
          <cell r="M44">
            <v>1958.7945557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_JULIO _EmpleoEnMinería"/>
      <sheetName val="2017 JULIO-Per.RegiónYAnual "/>
    </sheetNames>
    <sheetDataSet>
      <sheetData sheetId="0">
        <row r="43">
          <cell r="P43" t="str">
            <v>2006</v>
          </cell>
          <cell r="Q43" t="str">
            <v>2007</v>
          </cell>
          <cell r="R43" t="str">
            <v>2008</v>
          </cell>
          <cell r="S43" t="str">
            <v>2009</v>
          </cell>
          <cell r="T43" t="str">
            <v>2010</v>
          </cell>
          <cell r="U43" t="str">
            <v>2011</v>
          </cell>
          <cell r="V43" t="str">
            <v>2012</v>
          </cell>
          <cell r="W43" t="str">
            <v>2013</v>
          </cell>
          <cell r="X43" t="str">
            <v>2014</v>
          </cell>
          <cell r="Y43" t="str">
            <v>2015 (p)</v>
          </cell>
          <cell r="Z43" t="str">
            <v>2016 (p)</v>
          </cell>
          <cell r="AA43" t="str">
            <v>2017 (p)</v>
          </cell>
        </row>
        <row r="46">
          <cell r="P46">
            <v>109844</v>
          </cell>
          <cell r="Q46">
            <v>124760</v>
          </cell>
          <cell r="R46">
            <v>140294</v>
          </cell>
          <cell r="S46">
            <v>126706</v>
          </cell>
          <cell r="T46">
            <v>143847</v>
          </cell>
          <cell r="U46">
            <v>168748</v>
          </cell>
          <cell r="V46">
            <v>207861</v>
          </cell>
          <cell r="W46">
            <v>204257</v>
          </cell>
          <cell r="X46">
            <v>199007</v>
          </cell>
          <cell r="Y46">
            <v>200941</v>
          </cell>
          <cell r="Z46">
            <v>170783</v>
          </cell>
          <cell r="AA46">
            <v>185268</v>
          </cell>
        </row>
      </sheetData>
      <sheetData sheetId="1">
        <row r="12">
          <cell r="B12" t="str">
            <v>AREQUIPA</v>
          </cell>
          <cell r="C12">
            <v>29778</v>
          </cell>
        </row>
        <row r="13">
          <cell r="B13" t="str">
            <v>JUNIN</v>
          </cell>
          <cell r="C13">
            <v>17511</v>
          </cell>
        </row>
        <row r="14">
          <cell r="B14" t="str">
            <v>LA LIBERTAD</v>
          </cell>
          <cell r="C14">
            <v>17336</v>
          </cell>
        </row>
        <row r="15">
          <cell r="B15" t="str">
            <v>CAJAMARCA</v>
          </cell>
          <cell r="C15">
            <v>14846</v>
          </cell>
        </row>
        <row r="16">
          <cell r="B16" t="str">
            <v>LIMA</v>
          </cell>
          <cell r="C16">
            <v>14242</v>
          </cell>
        </row>
        <row r="17">
          <cell r="B17" t="str">
            <v>PASCO</v>
          </cell>
          <cell r="C17">
            <v>13728</v>
          </cell>
        </row>
        <row r="18">
          <cell r="B18" t="str">
            <v>ANCASH</v>
          </cell>
          <cell r="C18">
            <v>11569</v>
          </cell>
        </row>
        <row r="19">
          <cell r="B19" t="str">
            <v>APURIMAC</v>
          </cell>
          <cell r="C19">
            <v>11342</v>
          </cell>
        </row>
        <row r="20">
          <cell r="B20" t="str">
            <v>TACNA</v>
          </cell>
          <cell r="C20">
            <v>8475</v>
          </cell>
        </row>
        <row r="21">
          <cell r="B21" t="str">
            <v>MOQUEGUA</v>
          </cell>
          <cell r="C21">
            <v>8158</v>
          </cell>
        </row>
        <row r="22">
          <cell r="B22" t="str">
            <v>ICA</v>
          </cell>
          <cell r="C22">
            <v>8007</v>
          </cell>
        </row>
        <row r="23">
          <cell r="B23" t="str">
            <v>CUSCO</v>
          </cell>
          <cell r="C23">
            <v>7815</v>
          </cell>
        </row>
        <row r="24">
          <cell r="B24" t="str">
            <v>AYACUCHO</v>
          </cell>
          <cell r="C24">
            <v>7318</v>
          </cell>
        </row>
        <row r="25">
          <cell r="B25" t="str">
            <v>PUNO</v>
          </cell>
          <cell r="C25">
            <v>5452</v>
          </cell>
        </row>
        <row r="26">
          <cell r="B26" t="str">
            <v>HUANCAVELICA</v>
          </cell>
          <cell r="C26">
            <v>4019</v>
          </cell>
        </row>
        <row r="27">
          <cell r="B27" t="str">
            <v>PIURA</v>
          </cell>
          <cell r="C27">
            <v>2496</v>
          </cell>
        </row>
        <row r="28">
          <cell r="B28" t="str">
            <v>HUANUCO</v>
          </cell>
          <cell r="C28">
            <v>2170</v>
          </cell>
        </row>
        <row r="29">
          <cell r="B29" t="str">
            <v>MADRE DE DIOS</v>
          </cell>
          <cell r="C29">
            <v>787</v>
          </cell>
        </row>
        <row r="30">
          <cell r="B30" t="str">
            <v>LAMBAYEQUE</v>
          </cell>
          <cell r="C30">
            <v>107</v>
          </cell>
        </row>
        <row r="31">
          <cell r="B31" t="str">
            <v>SAN MARTIN</v>
          </cell>
          <cell r="C31">
            <v>77</v>
          </cell>
        </row>
        <row r="32">
          <cell r="B32" t="str">
            <v>CALLAO</v>
          </cell>
          <cell r="C32">
            <v>19</v>
          </cell>
        </row>
        <row r="33">
          <cell r="B33" t="str">
            <v>LORETO</v>
          </cell>
          <cell r="C33">
            <v>16</v>
          </cell>
        </row>
        <row r="34">
          <cell r="B34" t="str">
            <v>AMAZONAS</v>
          </cell>
          <cell r="C34">
            <v>0</v>
          </cell>
        </row>
        <row r="45">
          <cell r="D45">
            <v>2007</v>
          </cell>
          <cell r="E45">
            <v>2008</v>
          </cell>
          <cell r="F45">
            <v>2009</v>
          </cell>
          <cell r="G45">
            <v>2010</v>
          </cell>
          <cell r="H45">
            <v>2011</v>
          </cell>
          <cell r="I45">
            <v>2012</v>
          </cell>
          <cell r="J45">
            <v>2013</v>
          </cell>
          <cell r="K45">
            <v>2014</v>
          </cell>
          <cell r="L45" t="str">
            <v>2015 (p)</v>
          </cell>
          <cell r="M45" t="str">
            <v>2016 (p)</v>
          </cell>
          <cell r="N45" t="str">
            <v>2017 (p)</v>
          </cell>
        </row>
        <row r="46">
          <cell r="D46">
            <v>124760</v>
          </cell>
          <cell r="E46">
            <v>140294</v>
          </cell>
          <cell r="F46">
            <v>126706</v>
          </cell>
          <cell r="G46">
            <v>143847</v>
          </cell>
          <cell r="H46">
            <v>168748</v>
          </cell>
          <cell r="I46">
            <v>207861</v>
          </cell>
          <cell r="J46">
            <v>204257</v>
          </cell>
          <cell r="K46">
            <v>199007</v>
          </cell>
          <cell r="L46">
            <v>200941</v>
          </cell>
          <cell r="M46">
            <v>170783</v>
          </cell>
          <cell r="N46">
            <v>185268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2"/>
  <sheetViews>
    <sheetView tabSelected="1" zoomScale="130" zoomScaleNormal="130" workbookViewId="0"/>
  </sheetViews>
  <sheetFormatPr baseColWidth="10" defaultColWidth="11.5703125" defaultRowHeight="12" customHeight="1"/>
  <cols>
    <col min="1" max="1" width="15.28515625" style="150" customWidth="1"/>
    <col min="2" max="9" width="12.7109375" style="150" customWidth="1"/>
    <col min="10" max="16384" width="11.5703125" style="151"/>
  </cols>
  <sheetData>
    <row r="1" spans="1:9" ht="12" customHeight="1">
      <c r="A1" s="149" t="s">
        <v>596</v>
      </c>
    </row>
    <row r="2" spans="1:9" ht="12" customHeight="1">
      <c r="A2" s="152" t="s">
        <v>8</v>
      </c>
    </row>
    <row r="3" spans="1:9" s="53" customFormat="1" ht="12" customHeight="1">
      <c r="A3" s="47"/>
      <c r="B3" s="49"/>
      <c r="C3" s="49"/>
      <c r="D3" s="49"/>
      <c r="E3" s="49"/>
      <c r="F3" s="49"/>
      <c r="G3" s="49"/>
      <c r="H3" s="49"/>
      <c r="I3" s="49"/>
    </row>
    <row r="5" spans="1:9" ht="12" customHeight="1">
      <c r="A5" s="109" t="s">
        <v>0</v>
      </c>
      <c r="B5" s="109" t="s">
        <v>9</v>
      </c>
      <c r="C5" s="109" t="s">
        <v>16</v>
      </c>
      <c r="D5" s="109" t="s">
        <v>19</v>
      </c>
      <c r="E5" s="109" t="s">
        <v>22</v>
      </c>
      <c r="F5" s="109" t="s">
        <v>25</v>
      </c>
      <c r="G5" s="109" t="s">
        <v>221</v>
      </c>
      <c r="H5" s="109" t="s">
        <v>26</v>
      </c>
      <c r="I5" s="288" t="s">
        <v>29</v>
      </c>
    </row>
    <row r="6" spans="1:9" ht="12" customHeight="1" thickBot="1">
      <c r="A6" s="20"/>
      <c r="B6" s="20" t="s">
        <v>222</v>
      </c>
      <c r="C6" s="20" t="s">
        <v>297</v>
      </c>
      <c r="D6" s="20" t="s">
        <v>222</v>
      </c>
      <c r="E6" s="20" t="s">
        <v>298</v>
      </c>
      <c r="F6" s="20" t="s">
        <v>222</v>
      </c>
      <c r="G6" s="20" t="s">
        <v>222</v>
      </c>
      <c r="H6" s="20" t="s">
        <v>222</v>
      </c>
      <c r="I6" s="20" t="s">
        <v>222</v>
      </c>
    </row>
    <row r="7" spans="1:9" ht="12" customHeight="1">
      <c r="A7" s="150">
        <v>2008</v>
      </c>
      <c r="B7" s="153">
        <v>1267866.580079</v>
      </c>
      <c r="C7" s="153">
        <v>179870495.37399676</v>
      </c>
      <c r="D7" s="153">
        <v>1602597.0080210001</v>
      </c>
      <c r="E7" s="153">
        <v>3685931.4598570857</v>
      </c>
      <c r="F7" s="153">
        <v>345109.27027199999</v>
      </c>
      <c r="G7" s="153">
        <v>5243278.2475079317</v>
      </c>
      <c r="H7" s="153">
        <v>39037.065934999999</v>
      </c>
      <c r="I7" s="153">
        <v>16000</v>
      </c>
    </row>
    <row r="8" spans="1:9" ht="12" customHeight="1">
      <c r="A8" s="150">
        <v>2009</v>
      </c>
      <c r="B8" s="153">
        <v>1276249.2028350001</v>
      </c>
      <c r="C8" s="153">
        <v>183994714.39928088</v>
      </c>
      <c r="D8" s="153">
        <v>1512931.0674319996</v>
      </c>
      <c r="E8" s="153">
        <v>3922708.8843694869</v>
      </c>
      <c r="F8" s="153">
        <v>302459.11290999997</v>
      </c>
      <c r="G8" s="153">
        <v>4418768.325600001</v>
      </c>
      <c r="H8" s="153">
        <v>37502.627191</v>
      </c>
      <c r="I8" s="153">
        <v>12000</v>
      </c>
    </row>
    <row r="9" spans="1:9" ht="12" customHeight="1">
      <c r="A9" s="150">
        <v>2010</v>
      </c>
      <c r="B9" s="153">
        <v>1247184.0293920003</v>
      </c>
      <c r="C9" s="153">
        <v>164084409.31560928</v>
      </c>
      <c r="D9" s="153">
        <v>1470449.7064990001</v>
      </c>
      <c r="E9" s="153">
        <v>3640465.9170745406</v>
      </c>
      <c r="F9" s="153">
        <v>261989.60579399994</v>
      </c>
      <c r="G9" s="153">
        <v>6042644.2223000005</v>
      </c>
      <c r="H9" s="153">
        <v>33847.813441999999</v>
      </c>
      <c r="I9" s="153">
        <v>17000</v>
      </c>
    </row>
    <row r="10" spans="1:9" ht="12" customHeight="1">
      <c r="A10" s="150">
        <v>2011</v>
      </c>
      <c r="B10" s="153">
        <v>1235345.0680179999</v>
      </c>
      <c r="C10" s="153">
        <v>166186737.65759215</v>
      </c>
      <c r="D10" s="153">
        <v>1256382.6002110001</v>
      </c>
      <c r="E10" s="153">
        <v>3418862.5427760012</v>
      </c>
      <c r="F10" s="153">
        <v>230199.08238500002</v>
      </c>
      <c r="G10" s="153">
        <v>7010937.8915999997</v>
      </c>
      <c r="H10" s="153">
        <v>28881.790966</v>
      </c>
      <c r="I10" s="153">
        <v>19000</v>
      </c>
    </row>
    <row r="11" spans="1:9" ht="12" customHeight="1">
      <c r="A11" s="150">
        <v>2012</v>
      </c>
      <c r="B11" s="153">
        <v>1298761.3646879999</v>
      </c>
      <c r="C11" s="153">
        <v>161544686.25159043</v>
      </c>
      <c r="D11" s="153">
        <v>1281282.4314850001</v>
      </c>
      <c r="E11" s="153">
        <v>3480857.3450930165</v>
      </c>
      <c r="F11" s="153">
        <v>249236.15747600002</v>
      </c>
      <c r="G11" s="153">
        <v>6684539.3917999994</v>
      </c>
      <c r="H11" s="153">
        <v>26104.854507000004</v>
      </c>
      <c r="I11" s="153">
        <v>17000</v>
      </c>
    </row>
    <row r="12" spans="1:9" ht="12" customHeight="1">
      <c r="A12" s="150">
        <v>2013</v>
      </c>
      <c r="B12" s="153">
        <v>1375640.694202</v>
      </c>
      <c r="C12" s="153">
        <v>156257425.44059473</v>
      </c>
      <c r="D12" s="153">
        <v>1351273.4971160002</v>
      </c>
      <c r="E12" s="153">
        <v>3674282.9679788533</v>
      </c>
      <c r="F12" s="153">
        <v>266472.33039199992</v>
      </c>
      <c r="G12" s="153">
        <v>6680658.79</v>
      </c>
      <c r="H12" s="153">
        <v>23667.787452</v>
      </c>
      <c r="I12" s="153">
        <v>18000</v>
      </c>
    </row>
    <row r="13" spans="1:9" ht="12" customHeight="1">
      <c r="A13" s="150">
        <v>2014</v>
      </c>
      <c r="B13" s="153">
        <v>1377642.4148150005</v>
      </c>
      <c r="C13" s="153">
        <v>140097028.09351492</v>
      </c>
      <c r="D13" s="153">
        <v>1315475.3454159996</v>
      </c>
      <c r="E13" s="153">
        <v>3768147.1783280014</v>
      </c>
      <c r="F13" s="153">
        <v>277294.48258999997</v>
      </c>
      <c r="G13" s="153">
        <v>7192591.9308000002</v>
      </c>
      <c r="H13" s="153">
        <v>23105.261868000001</v>
      </c>
      <c r="I13" s="153">
        <v>17017.692465</v>
      </c>
    </row>
    <row r="14" spans="1:9" ht="12" customHeight="1">
      <c r="A14" s="150">
        <v>2015</v>
      </c>
      <c r="B14" s="153">
        <v>1700814.0358259997</v>
      </c>
      <c r="C14" s="153">
        <v>146822906.53713998</v>
      </c>
      <c r="D14" s="153">
        <v>1421513.070201</v>
      </c>
      <c r="E14" s="153">
        <v>4101567.7170699998</v>
      </c>
      <c r="F14" s="153">
        <v>315784.01908399991</v>
      </c>
      <c r="G14" s="153">
        <v>7320806.8476999998</v>
      </c>
      <c r="H14" s="153">
        <v>19510.729779000001</v>
      </c>
      <c r="I14" s="153">
        <v>20153.237616000002</v>
      </c>
    </row>
    <row r="15" spans="1:9" ht="12" customHeight="1">
      <c r="A15" s="150">
        <v>2016</v>
      </c>
      <c r="B15" s="153">
        <v>2353858.5579219996</v>
      </c>
      <c r="C15" s="153">
        <v>153005602.97612339</v>
      </c>
      <c r="D15" s="153">
        <v>1336835.1692190007</v>
      </c>
      <c r="E15" s="153">
        <v>4374355.6040669987</v>
      </c>
      <c r="F15" s="153">
        <v>314174.41007200006</v>
      </c>
      <c r="G15" s="153">
        <v>7663123.9877000004</v>
      </c>
      <c r="H15" s="153">
        <v>18789.004762</v>
      </c>
      <c r="I15" s="153">
        <v>25756.505005000006</v>
      </c>
    </row>
    <row r="16" spans="1:9" ht="12" customHeight="1">
      <c r="A16" s="460">
        <v>2017</v>
      </c>
      <c r="B16" s="461">
        <f>B38</f>
        <v>1381091.1280030003</v>
      </c>
      <c r="C16" s="461">
        <f t="shared" ref="C16:I16" si="0">C38</f>
        <v>85135485.21728754</v>
      </c>
      <c r="D16" s="461">
        <f t="shared" si="0"/>
        <v>822147.02030699991</v>
      </c>
      <c r="E16" s="461">
        <f t="shared" si="0"/>
        <v>2523072.108947</v>
      </c>
      <c r="F16" s="461">
        <f t="shared" si="0"/>
        <v>176690.80481599999</v>
      </c>
      <c r="G16" s="461">
        <f t="shared" si="0"/>
        <v>5330855.8438570006</v>
      </c>
      <c r="H16" s="461">
        <f t="shared" si="0"/>
        <v>10592.942846</v>
      </c>
      <c r="I16" s="461">
        <f t="shared" si="0"/>
        <v>15721.238695999999</v>
      </c>
    </row>
    <row r="17" spans="1:9" ht="12" customHeight="1">
      <c r="A17" s="320" t="s">
        <v>412</v>
      </c>
      <c r="B17" s="457">
        <v>196316.651889</v>
      </c>
      <c r="C17" s="457">
        <v>12209363.351044355</v>
      </c>
      <c r="D17" s="457">
        <v>113954.61106499999</v>
      </c>
      <c r="E17" s="457">
        <v>331338.1466930001</v>
      </c>
      <c r="F17" s="457">
        <v>24885.816983000004</v>
      </c>
      <c r="G17" s="457">
        <v>741372.93660000002</v>
      </c>
      <c r="H17" s="457">
        <v>1404.1405</v>
      </c>
      <c r="I17" s="457">
        <v>1915.415931</v>
      </c>
    </row>
    <row r="18" spans="1:9" ht="12" customHeight="1">
      <c r="A18" s="458" t="s">
        <v>413</v>
      </c>
      <c r="B18" s="459">
        <v>178282.56701500004</v>
      </c>
      <c r="C18" s="459">
        <v>11686706.465898432</v>
      </c>
      <c r="D18" s="459">
        <v>108751.95035000001</v>
      </c>
      <c r="E18" s="459">
        <v>325924.92677100009</v>
      </c>
      <c r="F18" s="459">
        <v>21539.061728000004</v>
      </c>
      <c r="G18" s="459">
        <v>667313.26199999999</v>
      </c>
      <c r="H18" s="459">
        <v>1253.1715999999999</v>
      </c>
      <c r="I18" s="459">
        <v>1990.7484420000001</v>
      </c>
    </row>
    <row r="19" spans="1:9" ht="12" customHeight="1">
      <c r="A19" s="458" t="s">
        <v>414</v>
      </c>
      <c r="B19" s="459">
        <v>189426.07332799994</v>
      </c>
      <c r="C19" s="459">
        <v>11709182.455151591</v>
      </c>
      <c r="D19" s="459">
        <v>109873.14109599995</v>
      </c>
      <c r="E19" s="459">
        <v>359314.89863300009</v>
      </c>
      <c r="F19" s="459">
        <v>25908.486015999999</v>
      </c>
      <c r="G19" s="459">
        <v>833368.85219999996</v>
      </c>
      <c r="H19" s="459">
        <v>1359.9458</v>
      </c>
      <c r="I19" s="459">
        <v>1790.679394</v>
      </c>
    </row>
    <row r="20" spans="1:9" ht="12" customHeight="1">
      <c r="A20" s="458" t="s">
        <v>415</v>
      </c>
      <c r="B20" s="459">
        <v>190903.39100100007</v>
      </c>
      <c r="C20" s="459">
        <v>11849242.085151913</v>
      </c>
      <c r="D20" s="459">
        <v>122987.90404200007</v>
      </c>
      <c r="E20" s="459">
        <v>361456.80864799995</v>
      </c>
      <c r="F20" s="459">
        <v>26452.052766999997</v>
      </c>
      <c r="G20" s="459">
        <v>718226.83940000006</v>
      </c>
      <c r="H20" s="459">
        <v>1532.0994000000001</v>
      </c>
      <c r="I20" s="459">
        <v>1729.808792</v>
      </c>
    </row>
    <row r="21" spans="1:9" ht="12" customHeight="1">
      <c r="A21" s="458" t="s">
        <v>540</v>
      </c>
      <c r="B21" s="459">
        <v>210304.781429</v>
      </c>
      <c r="C21" s="459">
        <v>12554694.800974457</v>
      </c>
      <c r="D21" s="459">
        <v>126427.36834100004</v>
      </c>
      <c r="E21" s="459">
        <v>371251.92803900002</v>
      </c>
      <c r="F21" s="459">
        <v>25173.835226000003</v>
      </c>
      <c r="G21" s="459">
        <v>816711.3898</v>
      </c>
      <c r="H21" s="459">
        <v>1560.5543459999999</v>
      </c>
      <c r="I21" s="459">
        <v>2295.9396660000002</v>
      </c>
    </row>
    <row r="22" spans="1:9" ht="12" customHeight="1">
      <c r="A22" s="458" t="s">
        <v>553</v>
      </c>
      <c r="B22" s="459">
        <v>209859.18919300003</v>
      </c>
      <c r="C22" s="459">
        <v>12503320.601865575</v>
      </c>
      <c r="D22" s="459">
        <v>126015.98716799999</v>
      </c>
      <c r="E22" s="459">
        <v>407193.96159999981</v>
      </c>
      <c r="F22" s="459">
        <v>27740.590085</v>
      </c>
      <c r="G22" s="459">
        <v>805555.78200000001</v>
      </c>
      <c r="H22" s="459">
        <v>1701.06</v>
      </c>
      <c r="I22" s="459">
        <v>3019.9521629999999</v>
      </c>
    </row>
    <row r="23" spans="1:9" ht="12" customHeight="1">
      <c r="A23" s="458" t="s">
        <v>612</v>
      </c>
      <c r="B23" s="459">
        <f>B29</f>
        <v>205998.47415199998</v>
      </c>
      <c r="C23" s="459">
        <f t="shared" ref="C23:I23" si="1">C29</f>
        <v>12622975.45720428</v>
      </c>
      <c r="D23" s="459">
        <f t="shared" si="1"/>
        <v>114136.05824800003</v>
      </c>
      <c r="E23" s="459">
        <f t="shared" si="1"/>
        <v>366591.43856300006</v>
      </c>
      <c r="F23" s="459">
        <f t="shared" si="1"/>
        <v>24990.962023000004</v>
      </c>
      <c r="G23" s="459">
        <f t="shared" si="1"/>
        <v>748306.78185700008</v>
      </c>
      <c r="H23" s="459">
        <f t="shared" si="1"/>
        <v>1781.9712</v>
      </c>
      <c r="I23" s="459">
        <f t="shared" si="1"/>
        <v>2978.6943089999995</v>
      </c>
    </row>
    <row r="24" spans="1:9" ht="12" customHeight="1">
      <c r="A24" s="458"/>
      <c r="B24" s="459"/>
      <c r="C24" s="459"/>
      <c r="D24" s="459"/>
      <c r="E24" s="459"/>
      <c r="F24" s="459"/>
      <c r="G24" s="459"/>
      <c r="H24" s="459"/>
      <c r="I24" s="459"/>
    </row>
    <row r="25" spans="1:9" ht="12" customHeight="1">
      <c r="A25" s="7"/>
      <c r="B25" s="153"/>
      <c r="C25" s="153"/>
      <c r="D25" s="153"/>
      <c r="E25" s="153"/>
      <c r="F25" s="153"/>
      <c r="G25" s="153"/>
      <c r="H25" s="153"/>
      <c r="I25" s="153"/>
    </row>
    <row r="26" spans="1:9" ht="12" customHeight="1">
      <c r="A26" s="152" t="str">
        <f xml:space="preserve"> "Variación Interanual / " &amp; '02 MACRO'!B1</f>
        <v>Variación Interanual / Julio</v>
      </c>
      <c r="D26" s="153"/>
    </row>
    <row r="27" spans="1:9" s="55" customFormat="1" ht="12" customHeight="1">
      <c r="A27" s="154"/>
      <c r="B27" s="67"/>
      <c r="C27" s="67"/>
      <c r="D27" s="67"/>
      <c r="E27" s="67"/>
      <c r="F27" s="67"/>
      <c r="G27" s="67"/>
      <c r="H27" s="67"/>
      <c r="I27" s="67"/>
    </row>
    <row r="28" spans="1:9" ht="12" customHeight="1">
      <c r="A28" s="109" t="s">
        <v>0</v>
      </c>
      <c r="B28" s="109" t="s">
        <v>9</v>
      </c>
      <c r="C28" s="109" t="s">
        <v>16</v>
      </c>
      <c r="D28" s="109" t="s">
        <v>19</v>
      </c>
      <c r="E28" s="109" t="s">
        <v>22</v>
      </c>
      <c r="F28" s="109" t="s">
        <v>25</v>
      </c>
      <c r="G28" s="109" t="s">
        <v>221</v>
      </c>
      <c r="H28" s="109" t="s">
        <v>26</v>
      </c>
      <c r="I28" s="288" t="s">
        <v>29</v>
      </c>
    </row>
    <row r="29" spans="1:9" ht="12" customHeight="1">
      <c r="A29" s="320">
        <v>2017</v>
      </c>
      <c r="B29" s="321">
        <v>205998.47415199998</v>
      </c>
      <c r="C29" s="321">
        <v>12622975.45720428</v>
      </c>
      <c r="D29" s="321">
        <v>114136.05824800003</v>
      </c>
      <c r="E29" s="321">
        <v>366591.43856300006</v>
      </c>
      <c r="F29" s="321">
        <v>24990.962023000004</v>
      </c>
      <c r="G29" s="321">
        <v>748306.78185700008</v>
      </c>
      <c r="H29" s="321">
        <v>1781.9712</v>
      </c>
      <c r="I29" s="321">
        <v>2978.6943089999995</v>
      </c>
    </row>
    <row r="30" spans="1:9" ht="12" customHeight="1">
      <c r="A30" s="320">
        <v>2016</v>
      </c>
      <c r="B30" s="321">
        <v>201890.81314700001</v>
      </c>
      <c r="C30" s="321">
        <v>12315094.73089182</v>
      </c>
      <c r="D30" s="321">
        <v>106561.26377900002</v>
      </c>
      <c r="E30" s="321">
        <v>356532.35519499978</v>
      </c>
      <c r="F30" s="321">
        <v>26481.438301000002</v>
      </c>
      <c r="G30" s="321">
        <v>652772.08979999996</v>
      </c>
      <c r="H30" s="321">
        <v>1753.2128679999998</v>
      </c>
      <c r="I30" s="321">
        <v>2465.5717539999996</v>
      </c>
    </row>
    <row r="31" spans="1:9" ht="12" customHeight="1">
      <c r="A31" s="322" t="s">
        <v>38</v>
      </c>
      <c r="B31" s="63">
        <f>B29/B30-1</f>
        <v>2.0345953047448129E-2</v>
      </c>
      <c r="C31" s="63">
        <f t="shared" ref="C31:I31" si="2">C29/C30-1</f>
        <v>2.5000272676762858E-2</v>
      </c>
      <c r="D31" s="63">
        <f t="shared" si="2"/>
        <v>7.1083939889353909E-2</v>
      </c>
      <c r="E31" s="63">
        <f t="shared" si="2"/>
        <v>2.8213662018131913E-2</v>
      </c>
      <c r="F31" s="63">
        <f t="shared" si="2"/>
        <v>-5.6283811364721603E-2</v>
      </c>
      <c r="G31" s="63">
        <f t="shared" si="2"/>
        <v>0.14635229285962659</v>
      </c>
      <c r="H31" s="63">
        <f t="shared" si="2"/>
        <v>1.6403217501367306E-2</v>
      </c>
      <c r="I31" s="63">
        <f t="shared" si="2"/>
        <v>0.20811503626594519</v>
      </c>
    </row>
    <row r="32" spans="1:9" ht="12" customHeight="1">
      <c r="B32" s="153"/>
      <c r="C32" s="153"/>
      <c r="D32" s="153"/>
      <c r="E32" s="153"/>
      <c r="F32" s="153"/>
      <c r="G32" s="153"/>
      <c r="H32" s="153"/>
      <c r="I32" s="153"/>
    </row>
    <row r="35" spans="1:10" s="155" customFormat="1" ht="12" customHeight="1">
      <c r="A35" s="155" t="str">
        <f xml:space="preserve"> "Variación Acumulada / Enero - " &amp; '02 MACRO'!B1</f>
        <v>Variación Acumulada / Enero - Julio</v>
      </c>
    </row>
    <row r="36" spans="1:10" ht="12" customHeight="1">
      <c r="A36" s="154"/>
    </row>
    <row r="37" spans="1:10" ht="12" customHeight="1">
      <c r="A37" s="237" t="s">
        <v>0</v>
      </c>
      <c r="B37" s="237" t="s">
        <v>9</v>
      </c>
      <c r="C37" s="237" t="s">
        <v>16</v>
      </c>
      <c r="D37" s="237" t="s">
        <v>19</v>
      </c>
      <c r="E37" s="237" t="s">
        <v>22</v>
      </c>
      <c r="F37" s="237" t="s">
        <v>25</v>
      </c>
      <c r="G37" s="237" t="s">
        <v>221</v>
      </c>
      <c r="H37" s="237" t="s">
        <v>26</v>
      </c>
      <c r="I37" s="288" t="s">
        <v>29</v>
      </c>
    </row>
    <row r="38" spans="1:10" ht="12" customHeight="1">
      <c r="A38" s="320">
        <v>2017</v>
      </c>
      <c r="B38" s="321">
        <v>1381091.1280030003</v>
      </c>
      <c r="C38" s="321">
        <v>85135485.21728754</v>
      </c>
      <c r="D38" s="321">
        <v>822147.02030699991</v>
      </c>
      <c r="E38" s="321">
        <v>2523072.108947</v>
      </c>
      <c r="F38" s="321">
        <v>176690.80481599999</v>
      </c>
      <c r="G38" s="321">
        <v>5330855.8438570006</v>
      </c>
      <c r="H38" s="321">
        <v>10592.942846</v>
      </c>
      <c r="I38" s="321">
        <v>15721.238695999999</v>
      </c>
    </row>
    <row r="39" spans="1:10" ht="12" customHeight="1">
      <c r="A39" s="320">
        <v>2016</v>
      </c>
      <c r="B39" s="321">
        <v>1324028.4520850002</v>
      </c>
      <c r="C39" s="321">
        <v>89453528.008834749</v>
      </c>
      <c r="D39" s="321">
        <v>735261.60235400021</v>
      </c>
      <c r="E39" s="321">
        <v>2527265.3576219985</v>
      </c>
      <c r="F39" s="321">
        <v>181352.11784100003</v>
      </c>
      <c r="G39" s="321">
        <v>4836449.9541999996</v>
      </c>
      <c r="H39" s="321">
        <v>10600.216089</v>
      </c>
      <c r="I39" s="321">
        <v>14753.897552999999</v>
      </c>
    </row>
    <row r="40" spans="1:10" ht="12" customHeight="1">
      <c r="A40" s="322" t="s">
        <v>38</v>
      </c>
      <c r="B40" s="63">
        <f>B38/B39-1</f>
        <v>4.3097771674121654E-2</v>
      </c>
      <c r="C40" s="63">
        <f t="shared" ref="C40:I40" si="3">C38/C39-1</f>
        <v>-4.827135259685611E-2</v>
      </c>
      <c r="D40" s="63">
        <f t="shared" si="3"/>
        <v>0.11816939396104598</v>
      </c>
      <c r="E40" s="63">
        <f t="shared" si="3"/>
        <v>-1.6592039543263937E-3</v>
      </c>
      <c r="F40" s="63">
        <f t="shared" si="3"/>
        <v>-2.5703107746923748E-2</v>
      </c>
      <c r="G40" s="63">
        <f t="shared" si="3"/>
        <v>0.10222495721839442</v>
      </c>
      <c r="H40" s="63">
        <f t="shared" si="3"/>
        <v>-6.8614101249753201E-4</v>
      </c>
      <c r="I40" s="63">
        <f t="shared" si="3"/>
        <v>6.5565125386362944E-2</v>
      </c>
    </row>
    <row r="42" spans="1:10" ht="12" customHeight="1">
      <c r="C42" s="21"/>
      <c r="D42" s="21"/>
      <c r="E42" s="21"/>
      <c r="F42" s="21"/>
    </row>
    <row r="43" spans="1:10" ht="12" customHeight="1">
      <c r="A43" s="155" t="s">
        <v>293</v>
      </c>
      <c r="B43" s="155"/>
      <c r="C43" s="155"/>
      <c r="D43" s="155"/>
      <c r="E43" s="155"/>
      <c r="F43" s="155"/>
      <c r="G43" s="155"/>
      <c r="H43" s="155"/>
      <c r="I43" s="155"/>
    </row>
    <row r="44" spans="1:10" s="155" customFormat="1" ht="12" customHeight="1">
      <c r="A44" s="154"/>
      <c r="B44" s="150"/>
      <c r="C44" s="150"/>
      <c r="D44" s="150"/>
      <c r="E44" s="150"/>
      <c r="F44" s="150"/>
      <c r="G44" s="150"/>
      <c r="H44" s="150"/>
      <c r="I44" s="150"/>
      <c r="J44" s="219"/>
    </row>
    <row r="45" spans="1:10" ht="12" customHeight="1">
      <c r="A45" s="218" t="s">
        <v>294</v>
      </c>
      <c r="B45" s="218" t="s">
        <v>9</v>
      </c>
      <c r="C45" s="218" t="s">
        <v>16</v>
      </c>
      <c r="D45" s="218" t="s">
        <v>19</v>
      </c>
      <c r="E45" s="218" t="s">
        <v>22</v>
      </c>
      <c r="F45" s="218" t="s">
        <v>25</v>
      </c>
      <c r="G45" s="218" t="s">
        <v>221</v>
      </c>
      <c r="H45" s="218" t="s">
        <v>26</v>
      </c>
      <c r="I45" s="288" t="s">
        <v>29</v>
      </c>
      <c r="J45" s="156"/>
    </row>
    <row r="46" spans="1:10" ht="12" customHeight="1">
      <c r="A46" s="220">
        <v>42917</v>
      </c>
      <c r="B46" s="153">
        <f>B29</f>
        <v>205998.47415199998</v>
      </c>
      <c r="C46" s="153">
        <f t="shared" ref="C46:I46" si="4">C29</f>
        <v>12622975.45720428</v>
      </c>
      <c r="D46" s="153">
        <f t="shared" si="4"/>
        <v>114136.05824800003</v>
      </c>
      <c r="E46" s="153">
        <f t="shared" si="4"/>
        <v>366591.43856300006</v>
      </c>
      <c r="F46" s="153">
        <f t="shared" si="4"/>
        <v>24990.962023000004</v>
      </c>
      <c r="G46" s="153">
        <f t="shared" si="4"/>
        <v>748306.78185700008</v>
      </c>
      <c r="H46" s="153">
        <f t="shared" si="4"/>
        <v>1781.9712</v>
      </c>
      <c r="I46" s="153">
        <f t="shared" si="4"/>
        <v>2978.6943089999995</v>
      </c>
      <c r="J46" s="156"/>
    </row>
    <row r="47" spans="1:10" ht="12" customHeight="1">
      <c r="A47" s="220">
        <v>42887</v>
      </c>
      <c r="B47" s="153">
        <f t="shared" ref="B47:I47" si="5">B22</f>
        <v>209859.18919300003</v>
      </c>
      <c r="C47" s="153">
        <f t="shared" si="5"/>
        <v>12503320.601865575</v>
      </c>
      <c r="D47" s="153">
        <f t="shared" si="5"/>
        <v>126015.98716799999</v>
      </c>
      <c r="E47" s="153">
        <f t="shared" si="5"/>
        <v>407193.96159999981</v>
      </c>
      <c r="F47" s="153">
        <f t="shared" si="5"/>
        <v>27740.590085</v>
      </c>
      <c r="G47" s="153">
        <f t="shared" si="5"/>
        <v>805555.78200000001</v>
      </c>
      <c r="H47" s="153">
        <f t="shared" si="5"/>
        <v>1701.06</v>
      </c>
      <c r="I47" s="153">
        <f t="shared" si="5"/>
        <v>3019.9521629999999</v>
      </c>
      <c r="J47" s="156"/>
    </row>
    <row r="48" spans="1:10" ht="12" customHeight="1">
      <c r="A48" s="16" t="s">
        <v>38</v>
      </c>
      <c r="B48" s="63">
        <f>B46/B47-1</f>
        <v>-1.8396692829349859E-2</v>
      </c>
      <c r="C48" s="63">
        <f t="shared" ref="C48:H48" si="6">C46/C47-1</f>
        <v>9.5698462151607711E-3</v>
      </c>
      <c r="D48" s="63">
        <f t="shared" si="6"/>
        <v>-9.4273188561083687E-2</v>
      </c>
      <c r="E48" s="63">
        <f t="shared" si="6"/>
        <v>-9.9712979233432142E-2</v>
      </c>
      <c r="F48" s="63">
        <f t="shared" si="6"/>
        <v>-9.9119306891989556E-2</v>
      </c>
      <c r="G48" s="63">
        <f t="shared" si="6"/>
        <v>-7.1067704338071414E-2</v>
      </c>
      <c r="H48" s="63">
        <f t="shared" si="6"/>
        <v>4.7565165249902952E-2</v>
      </c>
      <c r="I48" s="63">
        <f t="shared" ref="I48" si="7">I46/I47-1</f>
        <v>-1.3661757462745783E-2</v>
      </c>
      <c r="J48" s="156"/>
    </row>
    <row r="49" spans="1:10" ht="12" customHeight="1">
      <c r="J49" s="156"/>
    </row>
    <row r="50" spans="1:10" ht="12" customHeight="1">
      <c r="J50" s="156"/>
    </row>
    <row r="52" spans="1:10" ht="12" customHeight="1">
      <c r="A52" s="5" t="s">
        <v>7</v>
      </c>
      <c r="B52" s="9"/>
      <c r="C52" s="9"/>
      <c r="D52" s="9"/>
      <c r="E52" s="9"/>
      <c r="F52" s="9"/>
      <c r="G52" s="9"/>
      <c r="H52" s="9"/>
      <c r="I52" s="9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K53"/>
  <sheetViews>
    <sheetView zoomScale="115" zoomScaleNormal="115" workbookViewId="0"/>
  </sheetViews>
  <sheetFormatPr baseColWidth="10" defaultColWidth="11.5703125" defaultRowHeight="12"/>
  <cols>
    <col min="1" max="1" width="17" style="10" customWidth="1"/>
    <col min="2" max="5" width="17.7109375" style="18" customWidth="1"/>
    <col min="6" max="11" width="17.7109375" style="12" customWidth="1"/>
    <col min="12" max="16384" width="11.5703125" style="10"/>
  </cols>
  <sheetData>
    <row r="1" spans="1:11" ht="15">
      <c r="A1" s="34" t="s">
        <v>228</v>
      </c>
    </row>
    <row r="2" spans="1:11" ht="15">
      <c r="A2" s="34" t="s">
        <v>149</v>
      </c>
    </row>
    <row r="3" spans="1:11">
      <c r="A3" s="33" t="s">
        <v>86</v>
      </c>
      <c r="G3" s="28"/>
      <c r="H3" s="28"/>
    </row>
    <row r="4" spans="1:11">
      <c r="A4" s="58"/>
      <c r="G4" s="28"/>
      <c r="H4" s="28"/>
    </row>
    <row r="6" spans="1:11">
      <c r="E6" s="12"/>
    </row>
    <row r="7" spans="1:11">
      <c r="A7" s="186" t="s">
        <v>230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1414622.5998</v>
      </c>
      <c r="C8" s="36">
        <v>2037639.677724174</v>
      </c>
      <c r="D8" s="36">
        <v>2682789.5075251227</v>
      </c>
      <c r="E8" s="36">
        <v>2917749.7190824146</v>
      </c>
      <c r="F8" s="36">
        <v>2885886.5143818362</v>
      </c>
      <c r="G8" s="36">
        <v>2599069.3519712551</v>
      </c>
      <c r="H8" s="36">
        <v>1825852.0229200001</v>
      </c>
      <c r="I8" s="36">
        <v>1957001.2064799997</v>
      </c>
      <c r="J8" s="36">
        <f>'08.2 TRANSF. CANON'!J6+'08.3 REGALIAS MINERAS'!J7+'08.4 DER. VIGENCIA PENALIDAD'!J8</f>
        <v>1553579.1421999999</v>
      </c>
      <c r="K8" s="36">
        <f>'08.2 TRANSF. CANON'!K6+'08.3 REGALIAS MINERAS'!K7+'08.4 DER. VIGENCIA PENALIDAD'!K8</f>
        <v>1532483.4365599998</v>
      </c>
    </row>
    <row r="9" spans="1:11">
      <c r="A9" s="33" t="s">
        <v>88</v>
      </c>
      <c r="B9" s="36">
        <v>1639695237.9955001</v>
      </c>
      <c r="C9" s="36">
        <v>1332321905.4593287</v>
      </c>
      <c r="D9" s="36">
        <v>864662329.54954934</v>
      </c>
      <c r="E9" s="36">
        <v>794731907.03502786</v>
      </c>
      <c r="F9" s="36">
        <v>770582075.2986815</v>
      </c>
      <c r="G9" s="36">
        <v>1015864460.7110069</v>
      </c>
      <c r="H9" s="36">
        <v>1019235893.7081801</v>
      </c>
      <c r="I9" s="36">
        <v>748108985.37879992</v>
      </c>
      <c r="J9" s="36">
        <f>'08.2 TRANSF. CANON'!J7+'08.3 REGALIAS MINERAS'!J8+'08.4 DER. VIGENCIA PENALIDAD'!J9</f>
        <v>397241204.42621374</v>
      </c>
      <c r="K9" s="36">
        <f>'08.2 TRANSF. CANON'!K7+'08.3 REGALIAS MINERAS'!K8+'08.4 DER. VIGENCIA PENALIDAD'!K9</f>
        <v>673247997.71734881</v>
      </c>
    </row>
    <row r="10" spans="1:11">
      <c r="A10" s="33" t="s">
        <v>89</v>
      </c>
      <c r="B10" s="36">
        <v>30546062.279300001</v>
      </c>
      <c r="C10" s="36">
        <v>32235283.902984001</v>
      </c>
      <c r="D10" s="36">
        <v>17362096.381994702</v>
      </c>
      <c r="E10" s="36">
        <v>7456590.0871504145</v>
      </c>
      <c r="F10" s="36">
        <v>10352473.908096461</v>
      </c>
      <c r="G10" s="36">
        <v>16258265.793091137</v>
      </c>
      <c r="H10" s="36">
        <v>23194328.631980002</v>
      </c>
      <c r="I10" s="36">
        <v>12359816.467359999</v>
      </c>
      <c r="J10" s="36">
        <f>'08.2 TRANSF. CANON'!J8+'08.3 REGALIAS MINERAS'!J9+'08.4 DER. VIGENCIA PENALIDAD'!J10</f>
        <v>21528301.033251449</v>
      </c>
      <c r="K10" s="36">
        <f>'08.2 TRANSF. CANON'!K8+'08.3 REGALIAS MINERAS'!K9+'08.4 DER. VIGENCIA PENALIDAD'!K10</f>
        <v>28423300.836342953</v>
      </c>
    </row>
    <row r="11" spans="1:11">
      <c r="A11" s="33" t="s">
        <v>90</v>
      </c>
      <c r="B11" s="36">
        <v>184005165.75759998</v>
      </c>
      <c r="C11" s="36">
        <v>501658386.51776475</v>
      </c>
      <c r="D11" s="36">
        <v>581694791.77875829</v>
      </c>
      <c r="E11" s="36">
        <v>412482426.79868722</v>
      </c>
      <c r="F11" s="36">
        <v>743425104.30328166</v>
      </c>
      <c r="G11" s="36">
        <v>834558660.0002594</v>
      </c>
      <c r="H11" s="36">
        <v>495471646.73208004</v>
      </c>
      <c r="I11" s="36">
        <v>465207945.24327993</v>
      </c>
      <c r="J11" s="36">
        <f>'08.2 TRANSF. CANON'!J9+'08.3 REGALIAS MINERAS'!J10+'08.4 DER. VIGENCIA PENALIDAD'!J11</f>
        <v>399551676.75120962</v>
      </c>
      <c r="K11" s="36">
        <f>'08.2 TRANSF. CANON'!K9+'08.3 REGALIAS MINERAS'!K10+'08.4 DER. VIGENCIA PENALIDAD'!K11</f>
        <v>442779177.13326555</v>
      </c>
    </row>
    <row r="12" spans="1:11">
      <c r="A12" s="33" t="s">
        <v>91</v>
      </c>
      <c r="B12" s="36">
        <v>28932163.848300003</v>
      </c>
      <c r="C12" s="36">
        <v>51057776.673486635</v>
      </c>
      <c r="D12" s="36">
        <v>20169722.284334257</v>
      </c>
      <c r="E12" s="36">
        <v>56291528.187267631</v>
      </c>
      <c r="F12" s="36">
        <v>93335995.644704983</v>
      </c>
      <c r="G12" s="36">
        <v>103933365.26069061</v>
      </c>
      <c r="H12" s="36">
        <v>35571156.517959997</v>
      </c>
      <c r="I12" s="36">
        <v>22621632.429839998</v>
      </c>
      <c r="J12" s="36">
        <f>'08.2 TRANSF. CANON'!J10+'08.3 REGALIAS MINERAS'!J11+'08.4 DER. VIGENCIA PENALIDAD'!J12</f>
        <v>39934274.274011515</v>
      </c>
      <c r="K12" s="36">
        <f>'08.2 TRANSF. CANON'!K10+'08.3 REGALIAS MINERAS'!K11+'08.4 DER. VIGENCIA PENALIDAD'!K12</f>
        <v>31969221.465610832</v>
      </c>
    </row>
    <row r="13" spans="1:11">
      <c r="A13" s="33" t="s">
        <v>92</v>
      </c>
      <c r="B13" s="36">
        <v>595177993.87389994</v>
      </c>
      <c r="C13" s="36">
        <v>197276723.27377081</v>
      </c>
      <c r="D13" s="36">
        <v>256033968.55698672</v>
      </c>
      <c r="E13" s="36">
        <v>483863876.18651074</v>
      </c>
      <c r="F13" s="36">
        <v>522692115.35276073</v>
      </c>
      <c r="G13" s="36">
        <v>609316360.66507769</v>
      </c>
      <c r="H13" s="36">
        <v>629747254.67443991</v>
      </c>
      <c r="I13" s="36">
        <v>411623262.44224</v>
      </c>
      <c r="J13" s="36">
        <f>'08.2 TRANSF. CANON'!J11+'08.3 REGALIAS MINERAS'!J12+'08.4 DER. VIGENCIA PENALIDAD'!J13</f>
        <v>278735159.7598567</v>
      </c>
      <c r="K13" s="36">
        <f>'08.2 TRANSF. CANON'!K11+'08.3 REGALIAS MINERAS'!K12+'08.4 DER. VIGENCIA PENALIDAD'!K13</f>
        <v>224994981.39729914</v>
      </c>
    </row>
    <row r="14" spans="1:11">
      <c r="A14" s="33" t="s">
        <v>93</v>
      </c>
      <c r="B14" s="36">
        <v>10757.711800000001</v>
      </c>
      <c r="C14" s="36">
        <v>13186.780776316482</v>
      </c>
      <c r="D14" s="36">
        <v>11277.203526444284</v>
      </c>
      <c r="E14" s="36">
        <v>22442.175658171251</v>
      </c>
      <c r="F14" s="36">
        <v>5142.9157128230454</v>
      </c>
      <c r="G14" s="36">
        <v>8691.0249344109852</v>
      </c>
      <c r="H14" s="36">
        <v>17994.093239999998</v>
      </c>
      <c r="I14" s="36">
        <v>16281.536479999999</v>
      </c>
      <c r="J14" s="36">
        <f>'08.2 TRANSF. CANON'!J12+'08.3 REGALIAS MINERAS'!J13+'08.4 DER. VIGENCIA PENALIDAD'!J14</f>
        <v>33929.913199999995</v>
      </c>
      <c r="K14" s="36">
        <f>'08.2 TRANSF. CANON'!K12+'08.3 REGALIAS MINERAS'!K13+'08.4 DER. VIGENCIA PENALIDAD'!K14</f>
        <v>19971.6132</v>
      </c>
    </row>
    <row r="15" spans="1:11">
      <c r="A15" s="33" t="s">
        <v>94</v>
      </c>
      <c r="B15" s="36">
        <v>279368425.94409996</v>
      </c>
      <c r="C15" s="36">
        <v>250741998.31695116</v>
      </c>
      <c r="D15" s="36">
        <v>143603003.3838864</v>
      </c>
      <c r="E15" s="36">
        <v>130630809.76498613</v>
      </c>
      <c r="F15" s="36">
        <v>219739294.43000156</v>
      </c>
      <c r="G15" s="36">
        <v>396420696.80841982</v>
      </c>
      <c r="H15" s="36">
        <v>68682450.3002</v>
      </c>
      <c r="I15" s="36">
        <v>150877029.19295999</v>
      </c>
      <c r="J15" s="36">
        <f>'08.2 TRANSF. CANON'!J13+'08.3 REGALIAS MINERAS'!J14+'08.4 DER. VIGENCIA PENALIDAD'!J15</f>
        <v>174060577.87575829</v>
      </c>
      <c r="K15" s="36">
        <f>'08.2 TRANSF. CANON'!K13+'08.3 REGALIAS MINERAS'!K14+'08.4 DER. VIGENCIA PENALIDAD'!K15</f>
        <v>165527269.12117821</v>
      </c>
    </row>
    <row r="16" spans="1:11">
      <c r="A16" s="33" t="s">
        <v>95</v>
      </c>
      <c r="B16" s="36">
        <v>51113647.882200003</v>
      </c>
      <c r="C16" s="36">
        <v>67356765.200979695</v>
      </c>
      <c r="D16" s="36">
        <v>29419025.851064824</v>
      </c>
      <c r="E16" s="36">
        <v>22869908.83790103</v>
      </c>
      <c r="F16" s="36">
        <v>37913552.780751623</v>
      </c>
      <c r="G16" s="36">
        <v>33372077.099185344</v>
      </c>
      <c r="H16" s="36">
        <v>24907916.53678</v>
      </c>
      <c r="I16" s="36">
        <v>18203655.44184</v>
      </c>
      <c r="J16" s="36">
        <f>'08.2 TRANSF. CANON'!J14+'08.3 REGALIAS MINERAS'!J15+'08.4 DER. VIGENCIA PENALIDAD'!J16</f>
        <v>15202766.473095506</v>
      </c>
      <c r="K16" s="36">
        <f>'08.2 TRANSF. CANON'!K14+'08.3 REGALIAS MINERAS'!K15+'08.4 DER. VIGENCIA PENALIDAD'!K16</f>
        <v>12136562.606572242</v>
      </c>
    </row>
    <row r="17" spans="1:11">
      <c r="A17" s="33" t="s">
        <v>96</v>
      </c>
      <c r="B17" s="36">
        <v>15389907.5494</v>
      </c>
      <c r="C17" s="36">
        <v>12124101.277941577</v>
      </c>
      <c r="D17" s="36">
        <v>4938485.7320551425</v>
      </c>
      <c r="E17" s="36">
        <v>4586447.4102538563</v>
      </c>
      <c r="F17" s="36">
        <v>8485729.9313526191</v>
      </c>
      <c r="G17" s="36">
        <v>7778782.4031547066</v>
      </c>
      <c r="H17" s="36">
        <v>5030770.7491999995</v>
      </c>
      <c r="I17" s="36">
        <v>4481267.1912000002</v>
      </c>
      <c r="J17" s="36">
        <f>'08.2 TRANSF. CANON'!J15+'08.3 REGALIAS MINERAS'!J16+'08.4 DER. VIGENCIA PENALIDAD'!J17</f>
        <v>5384865.3130587833</v>
      </c>
      <c r="K17" s="36">
        <f>'08.2 TRANSF. CANON'!K15+'08.3 REGALIAS MINERAS'!K16+'08.4 DER. VIGENCIA PENALIDAD'!K17</f>
        <v>7703133.7345421575</v>
      </c>
    </row>
    <row r="18" spans="1:11">
      <c r="A18" s="33" t="s">
        <v>97</v>
      </c>
      <c r="B18" s="36">
        <v>76905707.542599991</v>
      </c>
      <c r="C18" s="36">
        <v>83369188.034479722</v>
      </c>
      <c r="D18" s="36">
        <v>121588575.0359932</v>
      </c>
      <c r="E18" s="36">
        <v>83859562.307208538</v>
      </c>
      <c r="F18" s="36">
        <v>235060437.44280097</v>
      </c>
      <c r="G18" s="36">
        <v>401195537.72356755</v>
      </c>
      <c r="H18" s="36">
        <v>230490249.6651406</v>
      </c>
      <c r="I18" s="36">
        <v>288055484.15719998</v>
      </c>
      <c r="J18" s="36">
        <f>'08.2 TRANSF. CANON'!J16+'08.3 REGALIAS MINERAS'!J17+'08.4 DER. VIGENCIA PENALIDAD'!J18</f>
        <v>73677188.644798443</v>
      </c>
      <c r="K18" s="36">
        <f>'08.2 TRANSF. CANON'!K16+'08.3 REGALIAS MINERAS'!K17+'08.4 DER. VIGENCIA PENALIDAD'!K18</f>
        <v>114279564.07972832</v>
      </c>
    </row>
    <row r="19" spans="1:11">
      <c r="A19" s="33" t="s">
        <v>98</v>
      </c>
      <c r="B19" s="36">
        <v>155947579.30630001</v>
      </c>
      <c r="C19" s="36">
        <v>155734539.65298778</v>
      </c>
      <c r="D19" s="36">
        <v>63676951.813635752</v>
      </c>
      <c r="E19" s="36">
        <v>104704001.50625034</v>
      </c>
      <c r="F19" s="36">
        <v>136496760.66062248</v>
      </c>
      <c r="G19" s="36">
        <v>129925948.67495766</v>
      </c>
      <c r="H19" s="36">
        <v>93695808.049779996</v>
      </c>
      <c r="I19" s="36">
        <v>45498783.514799997</v>
      </c>
      <c r="J19" s="36">
        <f>'08.2 TRANSF. CANON'!J17+'08.3 REGALIAS MINERAS'!J18+'08.4 DER. VIGENCIA PENALIDAD'!J19</f>
        <v>60847155.913522385</v>
      </c>
      <c r="K19" s="36">
        <f>'08.2 TRANSF. CANON'!K17+'08.3 REGALIAS MINERAS'!K18+'08.4 DER. VIGENCIA PENALIDAD'!K19</f>
        <v>92608824.256550968</v>
      </c>
    </row>
    <row r="20" spans="1:11">
      <c r="A20" s="33" t="s">
        <v>99</v>
      </c>
      <c r="B20" s="36">
        <v>308331506.80979997</v>
      </c>
      <c r="C20" s="36">
        <v>298011458.98555273</v>
      </c>
      <c r="D20" s="36">
        <v>408525372.08038211</v>
      </c>
      <c r="E20" s="36">
        <v>475092520.04335213</v>
      </c>
      <c r="F20" s="36">
        <v>533515484.93588352</v>
      </c>
      <c r="G20" s="36">
        <v>607324121.99845195</v>
      </c>
      <c r="H20" s="36">
        <v>601975758.16471994</v>
      </c>
      <c r="I20" s="36">
        <v>408796725.38536</v>
      </c>
      <c r="J20" s="36">
        <f>'08.2 TRANSF. CANON'!J18+'08.3 REGALIAS MINERAS'!J19+'08.4 DER. VIGENCIA PENALIDAD'!J20</f>
        <v>310235381.18455046</v>
      </c>
      <c r="K20" s="36">
        <f>'08.2 TRANSF. CANON'!K18+'08.3 REGALIAS MINERAS'!K19+'08.4 DER. VIGENCIA PENALIDAD'!K20</f>
        <v>300925703.26950794</v>
      </c>
    </row>
    <row r="21" spans="1:11">
      <c r="A21" s="33" t="s">
        <v>100</v>
      </c>
      <c r="B21" s="36">
        <v>599083.25780000002</v>
      </c>
      <c r="C21" s="36">
        <v>1059665.7928002398</v>
      </c>
      <c r="D21" s="36">
        <v>1697802.6951710866</v>
      </c>
      <c r="E21" s="36">
        <v>1663173.2381679008</v>
      </c>
      <c r="F21" s="36">
        <v>2417239.194722211</v>
      </c>
      <c r="G21" s="36">
        <v>2208583.4198764423</v>
      </c>
      <c r="H21" s="36">
        <v>1739908.2035400001</v>
      </c>
      <c r="I21" s="36">
        <v>2045578.206</v>
      </c>
      <c r="J21" s="36">
        <f>'08.2 TRANSF. CANON'!J19+'08.3 REGALIAS MINERAS'!J20+'08.4 DER. VIGENCIA PENALIDAD'!J21</f>
        <v>2970444.1677999999</v>
      </c>
      <c r="K21" s="36">
        <f>'08.2 TRANSF. CANON'!K19+'08.3 REGALIAS MINERAS'!K20+'08.4 DER. VIGENCIA PENALIDAD'!K21</f>
        <v>2656793.9831599998</v>
      </c>
    </row>
    <row r="22" spans="1:11">
      <c r="A22" s="33" t="s">
        <v>101</v>
      </c>
      <c r="B22" s="36">
        <v>251909596.25</v>
      </c>
      <c r="C22" s="36">
        <v>233783431.72630557</v>
      </c>
      <c r="D22" s="36">
        <v>95008445.068673864</v>
      </c>
      <c r="E22" s="36">
        <v>117783126.9414579</v>
      </c>
      <c r="F22" s="36">
        <v>186330859.10603899</v>
      </c>
      <c r="G22" s="36">
        <v>199901479.13317117</v>
      </c>
      <c r="H22" s="36">
        <v>145750026.01084</v>
      </c>
      <c r="I22" s="36">
        <v>91464145.697760001</v>
      </c>
      <c r="J22" s="36">
        <f>'08.2 TRANSF. CANON'!J20+'08.3 REGALIAS MINERAS'!J21+'08.4 DER. VIGENCIA PENALIDAD'!J22</f>
        <v>87032168.288113415</v>
      </c>
      <c r="K22" s="36">
        <f>'08.2 TRANSF. CANON'!K20+'08.3 REGALIAS MINERAS'!K21+'08.4 DER. VIGENCIA PENALIDAD'!K22</f>
        <v>115750847.98388362</v>
      </c>
    </row>
    <row r="23" spans="1:11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f>'08.2 TRANSF. CANON'!J21+'08.3 REGALIAS MINERAS'!J22+'08.4 DER. VIGENCIA PENALIDAD'!J23</f>
        <v>105507.45499999999</v>
      </c>
      <c r="K23" s="36">
        <f>'08.2 TRANSF. CANON'!K21+'08.3 REGALIAS MINERAS'!K22+'08.4 DER. VIGENCIA PENALIDAD'!K23</f>
        <v>43265.868999999999</v>
      </c>
    </row>
    <row r="24" spans="1:11">
      <c r="A24" s="33" t="s">
        <v>103</v>
      </c>
      <c r="B24" s="36">
        <v>1453939.7741999999</v>
      </c>
      <c r="C24" s="36">
        <v>1551357.1201049828</v>
      </c>
      <c r="D24" s="36">
        <v>1859395.4470035345</v>
      </c>
      <c r="E24" s="36">
        <v>1986445.1567431935</v>
      </c>
      <c r="F24" s="36">
        <v>2207435.8189031449</v>
      </c>
      <c r="G24" s="36">
        <v>3050291.1766951731</v>
      </c>
      <c r="H24" s="36">
        <v>5120161.9310600003</v>
      </c>
      <c r="I24" s="36">
        <v>4484740.0181599995</v>
      </c>
      <c r="J24" s="36">
        <f>'08.2 TRANSF. CANON'!J22+'08.3 REGALIAS MINERAS'!J23+'08.4 DER. VIGENCIA PENALIDAD'!J24</f>
        <v>7070181.0129999993</v>
      </c>
      <c r="K24" s="36">
        <f>'08.2 TRANSF. CANON'!K22+'08.3 REGALIAS MINERAS'!K23+'08.4 DER. VIGENCIA PENALIDAD'!K24</f>
        <v>4541070.9236000003</v>
      </c>
    </row>
    <row r="25" spans="1:11">
      <c r="A25" s="33" t="s">
        <v>104</v>
      </c>
      <c r="B25" s="36">
        <v>586127658.2802</v>
      </c>
      <c r="C25" s="36">
        <v>319895057.51610309</v>
      </c>
      <c r="D25" s="36">
        <v>446120182.9646666</v>
      </c>
      <c r="E25" s="36">
        <v>345257084.74441558</v>
      </c>
      <c r="F25" s="36">
        <v>500118580.71051222</v>
      </c>
      <c r="G25" s="36">
        <v>421321618.06921977</v>
      </c>
      <c r="H25" s="36">
        <v>362196812.37268001</v>
      </c>
      <c r="I25" s="36">
        <v>303773208.22975999</v>
      </c>
      <c r="J25" s="36">
        <f>'08.2 TRANSF. CANON'!J23+'08.3 REGALIAS MINERAS'!J24+'08.4 DER. VIGENCIA PENALIDAD'!J25</f>
        <v>225809459.89780262</v>
      </c>
      <c r="K25" s="36">
        <f>'08.2 TRANSF. CANON'!K23+'08.3 REGALIAS MINERAS'!K24+'08.4 DER. VIGENCIA PENALIDAD'!K25</f>
        <v>119527279.51390165</v>
      </c>
    </row>
    <row r="26" spans="1:11">
      <c r="A26" s="33" t="s">
        <v>105</v>
      </c>
      <c r="B26" s="36">
        <v>451362728.24669999</v>
      </c>
      <c r="C26" s="36">
        <v>438974377.01479346</v>
      </c>
      <c r="D26" s="36">
        <v>147895217.47337314</v>
      </c>
      <c r="E26" s="36">
        <v>206278602.87626642</v>
      </c>
      <c r="F26" s="36">
        <v>261270046.13078004</v>
      </c>
      <c r="G26" s="36">
        <v>227450185.27691138</v>
      </c>
      <c r="H26" s="36">
        <v>128872727.13410001</v>
      </c>
      <c r="I26" s="36">
        <v>85954084.441439986</v>
      </c>
      <c r="J26" s="36">
        <f>'08.2 TRANSF. CANON'!J24+'08.3 REGALIAS MINERAS'!J25+'08.4 DER. VIGENCIA PENALIDAD'!J26</f>
        <v>43139785.983637348</v>
      </c>
      <c r="K26" s="36">
        <f>'08.2 TRANSF. CANON'!K24+'08.3 REGALIAS MINERAS'!K25+'08.4 DER. VIGENCIA PENALIDAD'!K26</f>
        <v>68576195.287420228</v>
      </c>
    </row>
    <row r="27" spans="1:11">
      <c r="A27" s="33" t="s">
        <v>106</v>
      </c>
      <c r="B27" s="36">
        <v>3687658.5786000001</v>
      </c>
      <c r="C27" s="36">
        <v>5412573.3953502765</v>
      </c>
      <c r="D27" s="36">
        <v>5377922.3562381808</v>
      </c>
      <c r="E27" s="36">
        <v>5306423.1324795112</v>
      </c>
      <c r="F27" s="36">
        <v>5455625.2764978996</v>
      </c>
      <c r="G27" s="36">
        <v>6632227.9950636607</v>
      </c>
      <c r="H27" s="36">
        <v>12665687.461540002</v>
      </c>
      <c r="I27" s="36">
        <v>11693265.65992</v>
      </c>
      <c r="J27" s="36">
        <f>'08.2 TRANSF. CANON'!J25+'08.3 REGALIAS MINERAS'!J26+'08.4 DER. VIGENCIA PENALIDAD'!J27</f>
        <v>40099774.299650505</v>
      </c>
      <c r="K27" s="36">
        <f>'08.2 TRANSF. CANON'!K25+'08.3 REGALIAS MINERAS'!K26+'08.4 DER. VIGENCIA PENALIDAD'!K27</f>
        <v>11644703.099833786</v>
      </c>
    </row>
    <row r="28" spans="1:11">
      <c r="A28" s="33" t="s">
        <v>107</v>
      </c>
      <c r="B28" s="36">
        <v>187761005.57690001</v>
      </c>
      <c r="C28" s="36">
        <v>241942667.53183195</v>
      </c>
      <c r="D28" s="36">
        <v>293447473.11829656</v>
      </c>
      <c r="E28" s="36">
        <v>260812911.4911198</v>
      </c>
      <c r="F28" s="36">
        <v>397361014.50526154</v>
      </c>
      <c r="G28" s="36">
        <v>377115469.72351629</v>
      </c>
      <c r="H28" s="36">
        <v>275624663.42460001</v>
      </c>
      <c r="I28" s="36">
        <v>237485100.12136</v>
      </c>
      <c r="J28" s="36">
        <f>'08.2 TRANSF. CANON'!J26+'08.3 REGALIAS MINERAS'!J27+'08.4 DER. VIGENCIA PENALIDAD'!J28</f>
        <v>122134194.42960674</v>
      </c>
      <c r="K28" s="36">
        <f>'08.2 TRANSF. CANON'!K26+'08.3 REGALIAS MINERAS'!K27+'08.4 DER. VIGENCIA PENALIDAD'!K28</f>
        <v>125137908.6319318</v>
      </c>
    </row>
    <row r="29" spans="1:11">
      <c r="A29" s="33" t="s">
        <v>108</v>
      </c>
      <c r="B29" s="36">
        <v>1132844.8647</v>
      </c>
      <c r="C29" s="36">
        <v>1527023.8140482651</v>
      </c>
      <c r="D29" s="36">
        <v>1192003.3957302771</v>
      </c>
      <c r="E29" s="36">
        <v>1383843.2131051037</v>
      </c>
      <c r="F29" s="36">
        <v>1561706.4410984239</v>
      </c>
      <c r="G29" s="36">
        <v>2013543.8280217585</v>
      </c>
      <c r="H29" s="36">
        <v>1576367.9918800001</v>
      </c>
      <c r="I29" s="36">
        <v>3115735.1436799997</v>
      </c>
      <c r="J29" s="36">
        <f>'08.2 TRANSF. CANON'!J27+'08.3 REGALIAS MINERAS'!J28+'08.4 DER. VIGENCIA PENALIDAD'!J29</f>
        <v>2559411.0832000002</v>
      </c>
      <c r="K29" s="36">
        <f>'08.2 TRANSF. CANON'!K27+'08.3 REGALIAS MINERAS'!K28+'08.4 DER. VIGENCIA PENALIDAD'!K29</f>
        <v>1935465.00336</v>
      </c>
    </row>
    <row r="30" spans="1:11">
      <c r="A30" s="33" t="s">
        <v>109</v>
      </c>
      <c r="B30" s="36">
        <v>881815168.60259998</v>
      </c>
      <c r="C30" s="36">
        <v>799467984.10479236</v>
      </c>
      <c r="D30" s="36">
        <v>351246840.4315868</v>
      </c>
      <c r="E30" s="36">
        <v>278801911.78170145</v>
      </c>
      <c r="F30" s="36">
        <v>459989093.80042839</v>
      </c>
      <c r="G30" s="36">
        <v>386564323.60621232</v>
      </c>
      <c r="H30" s="36">
        <v>304535228.34421998</v>
      </c>
      <c r="I30" s="36">
        <v>279236762.76184005</v>
      </c>
      <c r="J30" s="36">
        <f>'08.2 TRANSF. CANON'!J28+'08.3 REGALIAS MINERAS'!J29+'08.4 DER. VIGENCIA PENALIDAD'!J30</f>
        <v>214765362.31498647</v>
      </c>
      <c r="K30" s="36">
        <f>'08.2 TRANSF. CANON'!K28+'08.3 REGALIAS MINERAS'!K29+'08.4 DER. VIGENCIA PENALIDAD'!K30</f>
        <v>123995631.06245402</v>
      </c>
    </row>
    <row r="31" spans="1:11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f>'08.2 TRANSF. CANON'!J29+'08.3 REGALIAS MINERAS'!J30+'08.4 DER. VIGENCIA PENALIDAD'!J31</f>
        <v>68215.5</v>
      </c>
      <c r="K31" s="36">
        <f>'08.2 TRANSF. CANON'!K29+'08.3 REGALIAS MINERAS'!K30+'08.4 DER. VIGENCIA PENALIDAD'!K31</f>
        <v>102915.95</v>
      </c>
    </row>
    <row r="32" spans="1:11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f>'08.2 TRANSF. CANON'!J30+'08.3 REGALIAS MINERAS'!J31+'08.4 DER. VIGENCIA PENALIDAD'!J32</f>
        <v>20881.832200000001</v>
      </c>
      <c r="K32" s="36">
        <f>'08.2 TRANSF. CANON'!K30+'08.3 REGALIAS MINERAS'!K31+'08.4 DER. VIGENCIA PENALIDAD'!K32</f>
        <v>2941.2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  <c r="J33" s="10"/>
      <c r="K33" s="10"/>
    </row>
    <row r="34" spans="1:11">
      <c r="A34" s="35" t="s">
        <v>112</v>
      </c>
      <c r="B34" s="37">
        <f t="shared" ref="B34:H34" si="0">SUM(B8:B32)</f>
        <v>5733006464.1572008</v>
      </c>
      <c r="C34" s="37">
        <f t="shared" si="0"/>
        <v>5028011252.9445906</v>
      </c>
      <c r="D34" s="37">
        <f t="shared" si="0"/>
        <v>3858728665.0702405</v>
      </c>
      <c r="E34" s="37">
        <f t="shared" si="0"/>
        <v>3798964241.4584179</v>
      </c>
      <c r="F34" s="37">
        <f t="shared" si="0"/>
        <v>5131745343.7070303</v>
      </c>
      <c r="G34" s="37">
        <f t="shared" si="0"/>
        <v>5785521249.0958252</v>
      </c>
      <c r="H34" s="37">
        <f t="shared" si="0"/>
        <v>4468435110.5700397</v>
      </c>
      <c r="I34" s="37">
        <f>SUM(I8:I32)</f>
        <v>3597622638.1935205</v>
      </c>
      <c r="J34" s="37">
        <f>SUM(J8:J32)</f>
        <v>2523761446.9697237</v>
      </c>
      <c r="K34" s="37">
        <f>SUM(K8:K32)</f>
        <v>2670063209.1762519</v>
      </c>
    </row>
    <row r="35" spans="1:1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4" spans="1:11">
      <c r="A44" s="11" t="s">
        <v>143</v>
      </c>
    </row>
    <row r="45" spans="1:11">
      <c r="A45" s="10" t="s">
        <v>115</v>
      </c>
    </row>
    <row r="47" spans="1:11">
      <c r="A47" s="11" t="s">
        <v>140</v>
      </c>
    </row>
    <row r="48" spans="1:11">
      <c r="A48" s="10" t="s">
        <v>116</v>
      </c>
    </row>
    <row r="50" spans="1:1">
      <c r="A50" s="10" t="s">
        <v>121</v>
      </c>
    </row>
    <row r="52" spans="1:1">
      <c r="A52" s="11" t="s">
        <v>154</v>
      </c>
    </row>
    <row r="53" spans="1:1">
      <c r="A53" s="10" t="s">
        <v>278</v>
      </c>
    </row>
  </sheetData>
  <pageMargins left="0.7" right="0.7" top="0.75" bottom="0.75" header="0.3" footer="0.3"/>
  <pageSetup scale="56" orientation="landscape" r:id="rId1"/>
  <ignoredErrors>
    <ignoredError sqref="B34:I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A1:K55"/>
  <sheetViews>
    <sheetView zoomScaleNormal="100" workbookViewId="0">
      <selection activeCell="D34" sqref="D34"/>
    </sheetView>
  </sheetViews>
  <sheetFormatPr baseColWidth="10" defaultColWidth="11.5703125" defaultRowHeight="12"/>
  <cols>
    <col min="1" max="1" width="18.42578125" style="10" customWidth="1"/>
    <col min="2" max="5" width="15.42578125" style="18" customWidth="1"/>
    <col min="6" max="9" width="15.42578125" style="12" customWidth="1"/>
    <col min="10" max="10" width="18.28515625" style="10" customWidth="1"/>
    <col min="11" max="11" width="16.85546875" style="10" customWidth="1"/>
    <col min="12" max="12" width="4.85546875" style="10" customWidth="1"/>
    <col min="13" max="16384" width="11.5703125" style="10"/>
  </cols>
  <sheetData>
    <row r="1" spans="1:11" ht="15">
      <c r="A1" s="34" t="s">
        <v>229</v>
      </c>
    </row>
    <row r="2" spans="1:11" ht="15">
      <c r="A2" s="34" t="s">
        <v>122</v>
      </c>
    </row>
    <row r="3" spans="1:11">
      <c r="A3" s="33" t="s">
        <v>86</v>
      </c>
      <c r="G3" s="28"/>
      <c r="H3" s="28"/>
    </row>
    <row r="4" spans="1:11">
      <c r="E4" s="12"/>
    </row>
    <row r="5" spans="1:11">
      <c r="A5" s="186" t="s">
        <v>230</v>
      </c>
      <c r="B5" s="187">
        <v>2008</v>
      </c>
      <c r="C5" s="187">
        <v>2009</v>
      </c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</row>
    <row r="6" spans="1:11">
      <c r="A6" s="33" t="s">
        <v>87</v>
      </c>
      <c r="B6" s="36">
        <v>17933.04</v>
      </c>
      <c r="C6" s="36">
        <v>74217.87</v>
      </c>
      <c r="D6" s="36">
        <v>111199.59</v>
      </c>
      <c r="E6" s="36">
        <v>126051.05</v>
      </c>
      <c r="F6" s="36">
        <v>92.62</v>
      </c>
      <c r="G6" s="36">
        <v>12.48</v>
      </c>
      <c r="H6" s="36">
        <v>7.12</v>
      </c>
      <c r="I6" s="36">
        <v>89.12</v>
      </c>
      <c r="J6" s="36">
        <v>14.989999999999998</v>
      </c>
      <c r="K6" s="271">
        <v>0</v>
      </c>
    </row>
    <row r="7" spans="1:11">
      <c r="A7" s="33" t="s">
        <v>88</v>
      </c>
      <c r="B7" s="36">
        <v>1319496305.51</v>
      </c>
      <c r="C7" s="36">
        <v>855475615.14999998</v>
      </c>
      <c r="D7" s="36">
        <v>782241866.36999989</v>
      </c>
      <c r="E7" s="36">
        <v>756045883.97000003</v>
      </c>
      <c r="F7" s="36">
        <v>1003300317.11</v>
      </c>
      <c r="G7" s="36">
        <v>1003366246.96</v>
      </c>
      <c r="H7" s="36">
        <v>731629442.54999995</v>
      </c>
      <c r="I7" s="36">
        <v>415256250.88999999</v>
      </c>
      <c r="J7" s="36">
        <v>313663812.89999998</v>
      </c>
      <c r="K7" s="271">
        <v>494474963.68000001</v>
      </c>
    </row>
    <row r="8" spans="1:11">
      <c r="A8" s="33" t="s">
        <v>89</v>
      </c>
      <c r="B8" s="36">
        <v>22544897.590000004</v>
      </c>
      <c r="C8" s="36">
        <v>12005878.120000001</v>
      </c>
      <c r="D8" s="36">
        <v>744744.65999999992</v>
      </c>
      <c r="E8" s="36">
        <v>2003181.67</v>
      </c>
      <c r="F8" s="36">
        <v>7035996.9500000002</v>
      </c>
      <c r="G8" s="36">
        <v>11641850.82</v>
      </c>
      <c r="H8" s="36">
        <v>2259338.4299999997</v>
      </c>
      <c r="I8" s="36">
        <v>659.47</v>
      </c>
      <c r="J8" s="36">
        <v>3207066.32</v>
      </c>
      <c r="K8" s="271">
        <v>16469485.630000001</v>
      </c>
    </row>
    <row r="9" spans="1:11">
      <c r="A9" s="33" t="s">
        <v>90</v>
      </c>
      <c r="B9" s="36">
        <v>457527413.31</v>
      </c>
      <c r="C9" s="36">
        <v>530845865.07999998</v>
      </c>
      <c r="D9" s="36">
        <v>347511926.96000004</v>
      </c>
      <c r="E9" s="36">
        <v>662649336.91999996</v>
      </c>
      <c r="F9" s="36">
        <v>781587277</v>
      </c>
      <c r="G9" s="36">
        <v>445771506.77000004</v>
      </c>
      <c r="H9" s="36">
        <v>383204568.28999996</v>
      </c>
      <c r="I9" s="36">
        <v>356823875.94999999</v>
      </c>
      <c r="J9" s="36">
        <v>21985207.27</v>
      </c>
      <c r="K9" s="271">
        <v>258608519.87</v>
      </c>
    </row>
    <row r="10" spans="1:11">
      <c r="A10" s="33" t="s">
        <v>91</v>
      </c>
      <c r="B10" s="36">
        <v>41206251.899999999</v>
      </c>
      <c r="C10" s="36">
        <v>9502869.9600000009</v>
      </c>
      <c r="D10" s="36">
        <v>34324031.140000001</v>
      </c>
      <c r="E10" s="36">
        <v>57453332.809999995</v>
      </c>
      <c r="F10" s="36">
        <v>83545774.930000007</v>
      </c>
      <c r="G10" s="36">
        <v>16803539.789999999</v>
      </c>
      <c r="H10" s="36">
        <v>3308871.21</v>
      </c>
      <c r="I10" s="36">
        <v>9649463.5899999999</v>
      </c>
      <c r="J10" s="36">
        <v>15023096.52</v>
      </c>
      <c r="K10" s="271">
        <v>10813574.67</v>
      </c>
    </row>
    <row r="11" spans="1:11">
      <c r="A11" s="33" t="s">
        <v>92</v>
      </c>
      <c r="B11" s="36">
        <v>183348632.80000001</v>
      </c>
      <c r="C11" s="36">
        <v>228105055.57999998</v>
      </c>
      <c r="D11" s="36">
        <v>411689577.15999997</v>
      </c>
      <c r="E11" s="36">
        <v>417671620.28999996</v>
      </c>
      <c r="F11" s="36">
        <v>538824016.48000002</v>
      </c>
      <c r="G11" s="36">
        <v>528459118.89999998</v>
      </c>
      <c r="H11" s="36">
        <v>351470803.22000003</v>
      </c>
      <c r="I11" s="36">
        <v>209812694.41999999</v>
      </c>
      <c r="J11" s="36">
        <v>216889851.09999999</v>
      </c>
      <c r="K11" s="271">
        <v>185195634.31</v>
      </c>
    </row>
    <row r="12" spans="1:11">
      <c r="A12" s="33" t="s">
        <v>93</v>
      </c>
      <c r="B12" s="36">
        <v>1886.72</v>
      </c>
      <c r="C12" s="36">
        <v>31.240000000000002</v>
      </c>
      <c r="D12" s="36">
        <v>13.91</v>
      </c>
      <c r="E12" s="36">
        <v>54.879999999999995</v>
      </c>
      <c r="F12" s="36">
        <v>1111.96</v>
      </c>
      <c r="G12" s="36">
        <v>477.55</v>
      </c>
      <c r="H12" s="36">
        <v>2637.24</v>
      </c>
      <c r="I12" s="36">
        <v>15468.939999999999</v>
      </c>
      <c r="J12" s="36">
        <v>5134.92</v>
      </c>
      <c r="K12" s="271">
        <v>8256.16</v>
      </c>
    </row>
    <row r="13" spans="1:11">
      <c r="A13" s="33" t="s">
        <v>94</v>
      </c>
      <c r="B13" s="36">
        <v>242406460.46000001</v>
      </c>
      <c r="C13" s="36">
        <v>135273907.24000001</v>
      </c>
      <c r="D13" s="36">
        <v>103638879.95</v>
      </c>
      <c r="E13" s="36">
        <v>170082899.13</v>
      </c>
      <c r="F13" s="36">
        <v>357199502.73000002</v>
      </c>
      <c r="G13" s="36">
        <v>34983511.259999998</v>
      </c>
      <c r="H13" s="36">
        <v>100854933.39999999</v>
      </c>
      <c r="I13" s="36">
        <v>137066946.16</v>
      </c>
      <c r="J13" s="36">
        <v>49043314.479999997</v>
      </c>
      <c r="K13" s="271">
        <v>81305449.939999998</v>
      </c>
    </row>
    <row r="14" spans="1:11">
      <c r="A14" s="33" t="s">
        <v>95</v>
      </c>
      <c r="B14" s="36">
        <v>48079583.93</v>
      </c>
      <c r="C14" s="36">
        <v>16853688.530000001</v>
      </c>
      <c r="D14" s="36">
        <v>5812310.2400000002</v>
      </c>
      <c r="E14" s="36">
        <v>8536206.0899999999</v>
      </c>
      <c r="F14" s="36">
        <v>18430940.420000002</v>
      </c>
      <c r="G14" s="36">
        <v>9866148.8900000006</v>
      </c>
      <c r="H14" s="36">
        <v>3403180.4899999998</v>
      </c>
      <c r="I14" s="36">
        <v>1919372.6</v>
      </c>
      <c r="J14" s="36">
        <v>95516.83</v>
      </c>
      <c r="K14" s="271">
        <v>980189.5</v>
      </c>
    </row>
    <row r="15" spans="1:11">
      <c r="A15" s="33" t="s">
        <v>96</v>
      </c>
      <c r="B15" s="36">
        <v>7728576.9900000002</v>
      </c>
      <c r="C15" s="36">
        <v>2682871.1500000004</v>
      </c>
      <c r="D15" s="36">
        <v>1649753.88</v>
      </c>
      <c r="E15" s="36">
        <v>4322956.87</v>
      </c>
      <c r="F15" s="36">
        <v>4139210.03</v>
      </c>
      <c r="G15" s="36">
        <v>1098254.94</v>
      </c>
      <c r="H15" s="36">
        <v>125513.64</v>
      </c>
      <c r="I15" s="36">
        <v>805950.03</v>
      </c>
      <c r="J15" s="36">
        <v>22759.97</v>
      </c>
      <c r="K15" s="271">
        <v>3631134.7199999997</v>
      </c>
    </row>
    <row r="16" spans="1:11">
      <c r="A16" s="33" t="s">
        <v>97</v>
      </c>
      <c r="B16" s="36">
        <v>68652141.739999995</v>
      </c>
      <c r="C16" s="36">
        <v>110479558.08</v>
      </c>
      <c r="D16" s="36">
        <v>67342320.370000005</v>
      </c>
      <c r="E16" s="36">
        <v>201987826.62</v>
      </c>
      <c r="F16" s="36">
        <v>347064086</v>
      </c>
      <c r="G16" s="36">
        <v>185986109.46000001</v>
      </c>
      <c r="H16" s="36">
        <v>234651200.10999998</v>
      </c>
      <c r="I16" s="36">
        <v>126136074.55</v>
      </c>
      <c r="J16" s="36">
        <v>56638874.040000007</v>
      </c>
      <c r="K16" s="271">
        <v>93245662.599999994</v>
      </c>
    </row>
    <row r="17" spans="1:11">
      <c r="A17" s="33" t="s">
        <v>98</v>
      </c>
      <c r="B17" s="36">
        <v>123229875.47</v>
      </c>
      <c r="C17" s="36">
        <v>38907551.469999999</v>
      </c>
      <c r="D17" s="36">
        <v>63002507.140000001</v>
      </c>
      <c r="E17" s="36">
        <v>78663596.210000008</v>
      </c>
      <c r="F17" s="36">
        <v>108067124.84</v>
      </c>
      <c r="G17" s="36">
        <v>63627363.269999996</v>
      </c>
      <c r="H17" s="36">
        <v>32192362.059999999</v>
      </c>
      <c r="I17" s="36">
        <v>15536481.15</v>
      </c>
      <c r="J17" s="36">
        <v>25434253.299999997</v>
      </c>
      <c r="K17" s="271">
        <v>62385858.5</v>
      </c>
    </row>
    <row r="18" spans="1:11">
      <c r="A18" s="33" t="s">
        <v>99</v>
      </c>
      <c r="B18" s="36">
        <v>264799247.04000002</v>
      </c>
      <c r="C18" s="36">
        <v>372054757.60000002</v>
      </c>
      <c r="D18" s="36">
        <v>422325535.78999996</v>
      </c>
      <c r="E18" s="36">
        <v>459340507.74000001</v>
      </c>
      <c r="F18" s="36">
        <v>547675206.03999996</v>
      </c>
      <c r="G18" s="36">
        <v>545255309.13999999</v>
      </c>
      <c r="H18" s="36">
        <v>358192493.45999998</v>
      </c>
      <c r="I18" s="36">
        <v>288802646.45999998</v>
      </c>
      <c r="J18" s="36">
        <v>253360992.87</v>
      </c>
      <c r="K18" s="271">
        <v>254956497.04999998</v>
      </c>
    </row>
    <row r="19" spans="1:11">
      <c r="A19" s="33" t="s">
        <v>100</v>
      </c>
      <c r="B19" s="36">
        <v>0</v>
      </c>
      <c r="C19" s="36">
        <v>274095.75</v>
      </c>
      <c r="D19" s="36">
        <v>115757.74</v>
      </c>
      <c r="E19" s="36">
        <v>501828.61</v>
      </c>
      <c r="F19" s="36">
        <v>444450.51</v>
      </c>
      <c r="G19" s="36">
        <v>95383.06</v>
      </c>
      <c r="H19" s="36">
        <v>1078.8699999999999</v>
      </c>
      <c r="I19" s="36">
        <v>1429.08</v>
      </c>
      <c r="J19" s="36">
        <v>4315.1399999999994</v>
      </c>
      <c r="K19" s="271">
        <v>6720.92</v>
      </c>
    </row>
    <row r="20" spans="1:11">
      <c r="A20" s="33" t="s">
        <v>101</v>
      </c>
      <c r="B20" s="36">
        <v>183366498.43000001</v>
      </c>
      <c r="C20" s="36">
        <v>68279154.75</v>
      </c>
      <c r="D20" s="36">
        <v>72488136.25</v>
      </c>
      <c r="E20" s="36">
        <v>105630074.91999999</v>
      </c>
      <c r="F20" s="36">
        <v>161777753.31</v>
      </c>
      <c r="G20" s="36">
        <v>103733678.27999999</v>
      </c>
      <c r="H20" s="36">
        <v>53900588.590000004</v>
      </c>
      <c r="I20" s="36">
        <v>75878391.219999999</v>
      </c>
      <c r="J20" s="36">
        <v>41111915.07</v>
      </c>
      <c r="K20" s="271">
        <v>75575204.480000004</v>
      </c>
    </row>
    <row r="21" spans="1:11">
      <c r="A21" s="33" t="s">
        <v>102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71">
        <v>0</v>
      </c>
    </row>
    <row r="22" spans="1:11">
      <c r="A22" s="33" t="s">
        <v>103</v>
      </c>
      <c r="B22" s="36">
        <v>47797.5</v>
      </c>
      <c r="C22" s="36">
        <v>43896.76</v>
      </c>
      <c r="D22" s="36">
        <v>56577.5</v>
      </c>
      <c r="E22" s="36">
        <v>120121.37</v>
      </c>
      <c r="F22" s="36">
        <v>710522.33</v>
      </c>
      <c r="G22" s="36">
        <v>1670990.4700000002</v>
      </c>
      <c r="H22" s="36">
        <v>789063.23</v>
      </c>
      <c r="I22" s="36">
        <v>99562.389999999985</v>
      </c>
      <c r="J22" s="36">
        <v>582873.76</v>
      </c>
      <c r="K22" s="271">
        <v>884570.42999999993</v>
      </c>
    </row>
    <row r="23" spans="1:11">
      <c r="A23" s="33" t="s">
        <v>104</v>
      </c>
      <c r="B23" s="36">
        <v>211435193.41</v>
      </c>
      <c r="C23" s="36">
        <v>385563975.85000002</v>
      </c>
      <c r="D23" s="36">
        <v>245490011.28</v>
      </c>
      <c r="E23" s="36">
        <v>392507454.75</v>
      </c>
      <c r="F23" s="36">
        <v>325421341.69</v>
      </c>
      <c r="G23" s="36">
        <v>297492036.81999999</v>
      </c>
      <c r="H23" s="36">
        <v>249401909.13</v>
      </c>
      <c r="I23" s="36">
        <v>233544864.59999999</v>
      </c>
      <c r="J23" s="36">
        <v>189395284.74000001</v>
      </c>
      <c r="K23" s="271">
        <v>87391273.040000007</v>
      </c>
    </row>
    <row r="24" spans="1:11">
      <c r="A24" s="33" t="s">
        <v>105</v>
      </c>
      <c r="B24" s="36">
        <v>377199408.09999996</v>
      </c>
      <c r="C24" s="36">
        <v>112581503.64999999</v>
      </c>
      <c r="D24" s="36">
        <v>149832539.31</v>
      </c>
      <c r="E24" s="36">
        <v>181704859.61000001</v>
      </c>
      <c r="F24" s="36">
        <v>197004847.94</v>
      </c>
      <c r="G24" s="36">
        <v>90142507.200000003</v>
      </c>
      <c r="H24" s="36">
        <v>64108014.82</v>
      </c>
      <c r="I24" s="36">
        <v>45275011.489999995</v>
      </c>
      <c r="J24" s="36">
        <v>12959532.629999999</v>
      </c>
      <c r="K24" s="271">
        <v>44307510.899999999</v>
      </c>
    </row>
    <row r="25" spans="1:11">
      <c r="A25" s="33" t="s">
        <v>106</v>
      </c>
      <c r="B25" s="36">
        <v>9607.2900000000009</v>
      </c>
      <c r="C25" s="36">
        <v>33783.71</v>
      </c>
      <c r="D25" s="36">
        <v>19851.16</v>
      </c>
      <c r="E25" s="36">
        <v>128027.83</v>
      </c>
      <c r="F25" s="36">
        <v>182005.68</v>
      </c>
      <c r="G25" s="36">
        <v>6206028.790000001</v>
      </c>
      <c r="H25" s="36">
        <v>4140435.82</v>
      </c>
      <c r="I25" s="36">
        <v>1851.9</v>
      </c>
      <c r="J25" s="36">
        <v>31623008.73</v>
      </c>
      <c r="K25" s="271">
        <v>5204824.2</v>
      </c>
    </row>
    <row r="26" spans="1:11">
      <c r="A26" s="33" t="s">
        <v>107</v>
      </c>
      <c r="B26" s="36">
        <v>172502222.28</v>
      </c>
      <c r="C26" s="36">
        <v>247656042.30000001</v>
      </c>
      <c r="D26" s="36">
        <v>181583871.34999999</v>
      </c>
      <c r="E26" s="36">
        <v>307169985.73000002</v>
      </c>
      <c r="F26" s="36">
        <v>304315338.49000001</v>
      </c>
      <c r="G26" s="36">
        <v>218491749.28</v>
      </c>
      <c r="H26" s="36">
        <v>177457561.19999999</v>
      </c>
      <c r="I26" s="36">
        <v>136941189.25</v>
      </c>
      <c r="J26" s="36">
        <v>87174903.689999998</v>
      </c>
      <c r="K26" s="271">
        <v>91418285.570000008</v>
      </c>
    </row>
    <row r="27" spans="1:11">
      <c r="A27" s="33" t="s">
        <v>108</v>
      </c>
      <c r="B27" s="36">
        <v>478211.55</v>
      </c>
      <c r="C27" s="36">
        <v>511912.33999999997</v>
      </c>
      <c r="D27" s="36">
        <v>436063.37</v>
      </c>
      <c r="E27" s="36">
        <v>622210.17000000004</v>
      </c>
      <c r="F27" s="36">
        <v>960723.89999999991</v>
      </c>
      <c r="G27" s="36">
        <v>554779.19999999995</v>
      </c>
      <c r="H27" s="36">
        <v>853012.37</v>
      </c>
      <c r="I27" s="36">
        <v>806841.22</v>
      </c>
      <c r="J27" s="36">
        <v>943407.78</v>
      </c>
      <c r="K27" s="271">
        <v>1055998.03</v>
      </c>
    </row>
    <row r="28" spans="1:11">
      <c r="A28" s="33" t="s">
        <v>109</v>
      </c>
      <c r="B28" s="36">
        <v>711596409.20000005</v>
      </c>
      <c r="C28" s="36">
        <v>307245982.46000004</v>
      </c>
      <c r="D28" s="36">
        <v>199206612.91</v>
      </c>
      <c r="E28" s="36">
        <v>350101607.76999998</v>
      </c>
      <c r="F28" s="36">
        <v>336547419.06</v>
      </c>
      <c r="G28" s="36">
        <v>251918679.81</v>
      </c>
      <c r="H28" s="36">
        <v>226801556.28999999</v>
      </c>
      <c r="I28" s="36">
        <v>205679752.31</v>
      </c>
      <c r="J28" s="36">
        <v>177659542.19</v>
      </c>
      <c r="K28" s="271">
        <v>94715680.090000004</v>
      </c>
    </row>
    <row r="29" spans="1:11">
      <c r="A29" s="33" t="s">
        <v>110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71">
        <v>46461.25</v>
      </c>
    </row>
    <row r="30" spans="1:11">
      <c r="A30" s="33" t="s">
        <v>111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271">
        <v>0</v>
      </c>
    </row>
    <row r="31" spans="1:11">
      <c r="A31" s="33"/>
      <c r="B31" s="36"/>
      <c r="C31" s="36"/>
      <c r="D31" s="36"/>
      <c r="E31" s="36"/>
      <c r="F31" s="36"/>
      <c r="G31" s="36"/>
      <c r="H31" s="36"/>
      <c r="I31" s="10"/>
    </row>
    <row r="32" spans="1:11">
      <c r="A32" s="35" t="s">
        <v>112</v>
      </c>
      <c r="B32" s="37">
        <f t="shared" ref="B32:G32" si="0">SUM(B6:B30)</f>
        <v>4435674554.2599993</v>
      </c>
      <c r="C32" s="37">
        <f t="shared" si="0"/>
        <v>3434452214.6400008</v>
      </c>
      <c r="D32" s="37">
        <f t="shared" si="0"/>
        <v>3089624088.0300002</v>
      </c>
      <c r="E32" s="37">
        <f t="shared" si="0"/>
        <v>4157369625.0100002</v>
      </c>
      <c r="F32" s="37">
        <f t="shared" si="0"/>
        <v>5124235060.0200005</v>
      </c>
      <c r="G32" s="37">
        <f t="shared" si="0"/>
        <v>3817165283.1399999</v>
      </c>
      <c r="H32" s="37">
        <f>SUM(H6:H30)</f>
        <v>2978748571.54</v>
      </c>
      <c r="I32" s="37">
        <f>SUM(I6:I30)</f>
        <v>2260054866.7900004</v>
      </c>
      <c r="J32" s="37">
        <f>SUM(J6:J30)</f>
        <v>1496824679.24</v>
      </c>
      <c r="K32" s="37">
        <f>SUM(K6:K30)</f>
        <v>1862681755.54</v>
      </c>
    </row>
    <row r="33" spans="1:11">
      <c r="B33" s="10"/>
      <c r="C33" s="10"/>
      <c r="D33" s="10"/>
      <c r="E33" s="10"/>
      <c r="F33" s="10"/>
      <c r="G33" s="10"/>
      <c r="H33" s="10"/>
      <c r="I33" s="10"/>
    </row>
    <row r="34" spans="1:11">
      <c r="K34" s="11" t="s">
        <v>351</v>
      </c>
    </row>
    <row r="39" spans="1:11">
      <c r="A39" s="5" t="s">
        <v>114</v>
      </c>
      <c r="B39" s="9"/>
      <c r="C39" s="9"/>
      <c r="D39" s="9"/>
      <c r="E39" s="9"/>
      <c r="F39" s="9"/>
      <c r="G39" s="9"/>
      <c r="H39" s="9"/>
      <c r="I39" s="9"/>
    </row>
    <row r="40" spans="1:11">
      <c r="A40" s="50" t="s">
        <v>153</v>
      </c>
      <c r="B40" s="45"/>
      <c r="C40" s="45"/>
      <c r="D40" s="45"/>
      <c r="E40" s="45"/>
      <c r="F40" s="45"/>
      <c r="G40" s="45"/>
      <c r="H40" s="45"/>
      <c r="I40" s="45"/>
    </row>
    <row r="42" spans="1:11">
      <c r="A42" s="11" t="s">
        <v>143</v>
      </c>
    </row>
    <row r="43" spans="1:11">
      <c r="A43" s="10" t="s">
        <v>115</v>
      </c>
    </row>
    <row r="45" spans="1:11">
      <c r="A45" s="11" t="s">
        <v>140</v>
      </c>
    </row>
    <row r="46" spans="1:11">
      <c r="A46" s="10" t="s">
        <v>116</v>
      </c>
    </row>
    <row r="47" spans="1:11">
      <c r="A47" s="10" t="s">
        <v>117</v>
      </c>
    </row>
    <row r="48" spans="1:11">
      <c r="A48" s="10" t="s">
        <v>118</v>
      </c>
    </row>
    <row r="49" spans="1:1">
      <c r="A49" s="10" t="s">
        <v>119</v>
      </c>
    </row>
    <row r="50" spans="1:1">
      <c r="A50" s="10" t="s">
        <v>120</v>
      </c>
    </row>
    <row r="52" spans="1:1">
      <c r="A52" s="10" t="s">
        <v>121</v>
      </c>
    </row>
    <row r="54" spans="1:1">
      <c r="A54" s="11" t="s">
        <v>141</v>
      </c>
    </row>
    <row r="55" spans="1:1">
      <c r="A55" s="10" t="s">
        <v>277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32:I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K87"/>
  <sheetViews>
    <sheetView zoomScaleNormal="100" workbookViewId="0"/>
  </sheetViews>
  <sheetFormatPr baseColWidth="10" defaultColWidth="11.5703125" defaultRowHeight="12"/>
  <cols>
    <col min="1" max="1" width="17.5703125" style="10" customWidth="1"/>
    <col min="2" max="5" width="13.42578125" style="18" customWidth="1"/>
    <col min="6" max="9" width="13.42578125" style="12" customWidth="1"/>
    <col min="10" max="11" width="13.42578125" style="10" customWidth="1"/>
    <col min="12" max="16384" width="11.5703125" style="10"/>
  </cols>
  <sheetData>
    <row r="1" spans="1:11" ht="15">
      <c r="A1" s="34" t="s">
        <v>232</v>
      </c>
    </row>
    <row r="2" spans="1:11" ht="15">
      <c r="A2" s="34" t="s">
        <v>123</v>
      </c>
    </row>
    <row r="3" spans="1:11">
      <c r="A3" s="33" t="s">
        <v>86</v>
      </c>
      <c r="G3" s="28"/>
      <c r="H3" s="28"/>
    </row>
    <row r="5" spans="1:11">
      <c r="E5" s="12"/>
    </row>
    <row r="6" spans="1:11">
      <c r="A6" s="186" t="s">
        <v>230</v>
      </c>
      <c r="B6" s="187">
        <v>2008</v>
      </c>
      <c r="C6" s="187">
        <v>2009</v>
      </c>
      <c r="D6" s="187">
        <v>2010</v>
      </c>
      <c r="E6" s="187">
        <v>2011</v>
      </c>
      <c r="F6" s="187">
        <v>2012</v>
      </c>
      <c r="G6" s="187">
        <v>2013</v>
      </c>
      <c r="H6" s="187">
        <v>2014</v>
      </c>
      <c r="I6" s="187">
        <v>2015</v>
      </c>
      <c r="J6" s="187">
        <v>2016</v>
      </c>
      <c r="K6" s="187">
        <v>2017</v>
      </c>
    </row>
    <row r="7" spans="1:11">
      <c r="A7" s="33" t="s">
        <v>87</v>
      </c>
      <c r="B7" s="36">
        <v>134260</v>
      </c>
      <c r="C7" s="36">
        <v>4436</v>
      </c>
      <c r="D7" s="36">
        <v>4468</v>
      </c>
      <c r="E7" s="36">
        <v>923</v>
      </c>
      <c r="F7" s="36">
        <v>39</v>
      </c>
      <c r="G7" s="36">
        <v>48</v>
      </c>
      <c r="H7" s="36">
        <v>58</v>
      </c>
      <c r="I7" s="36">
        <v>74.92</v>
      </c>
      <c r="J7" s="36">
        <v>61.78</v>
      </c>
      <c r="K7" s="36">
        <v>41.7</v>
      </c>
    </row>
    <row r="8" spans="1:11">
      <c r="A8" s="33" t="s">
        <v>88</v>
      </c>
      <c r="B8" s="36">
        <v>5169377</v>
      </c>
      <c r="C8" s="36">
        <v>1914984</v>
      </c>
      <c r="D8" s="36">
        <v>4392094</v>
      </c>
      <c r="E8" s="36">
        <v>5143777</v>
      </c>
      <c r="F8" s="36">
        <v>2307836</v>
      </c>
      <c r="G8" s="36">
        <v>3591939</v>
      </c>
      <c r="H8" s="36">
        <v>2794537</v>
      </c>
      <c r="I8" s="36">
        <v>3593649.19</v>
      </c>
      <c r="J8" s="36">
        <v>64479376.629999995</v>
      </c>
      <c r="K8" s="36">
        <v>169003278.11000001</v>
      </c>
    </row>
    <row r="9" spans="1:11">
      <c r="A9" s="33" t="s">
        <v>89</v>
      </c>
      <c r="B9" s="36">
        <v>2377545</v>
      </c>
      <c r="C9" s="36">
        <v>454836</v>
      </c>
      <c r="D9" s="36">
        <v>140127</v>
      </c>
      <c r="E9" s="36">
        <v>630930</v>
      </c>
      <c r="F9" s="36">
        <v>1467003</v>
      </c>
      <c r="G9" s="36">
        <v>2311448</v>
      </c>
      <c r="H9" s="36">
        <v>465201</v>
      </c>
      <c r="I9" s="36">
        <v>1873625.73</v>
      </c>
      <c r="J9" s="36">
        <v>5593507.0299999993</v>
      </c>
      <c r="K9" s="36">
        <v>3780214.57</v>
      </c>
    </row>
    <row r="10" spans="1:11">
      <c r="A10" s="33" t="s">
        <v>90</v>
      </c>
      <c r="B10" s="36">
        <v>32353502</v>
      </c>
      <c r="C10" s="36">
        <v>37677744</v>
      </c>
      <c r="D10" s="36">
        <v>47817208</v>
      </c>
      <c r="E10" s="36">
        <v>62327359</v>
      </c>
      <c r="F10" s="36">
        <v>34047458</v>
      </c>
      <c r="G10" s="36">
        <v>28469309</v>
      </c>
      <c r="H10" s="36">
        <v>61205266</v>
      </c>
      <c r="I10" s="36">
        <v>70970669.489999995</v>
      </c>
      <c r="J10" s="36">
        <v>346070142.09000003</v>
      </c>
      <c r="K10" s="36">
        <v>163270616.75999999</v>
      </c>
    </row>
    <row r="11" spans="1:11">
      <c r="A11" s="33" t="s">
        <v>91</v>
      </c>
      <c r="B11" s="36">
        <v>2987536</v>
      </c>
      <c r="C11" s="36">
        <v>5680483</v>
      </c>
      <c r="D11" s="36">
        <v>14009728</v>
      </c>
      <c r="E11" s="36">
        <v>27428581</v>
      </c>
      <c r="F11" s="36">
        <v>11305525</v>
      </c>
      <c r="G11" s="36">
        <v>8838112</v>
      </c>
      <c r="H11" s="36">
        <v>9143440</v>
      </c>
      <c r="I11" s="36">
        <v>10431709.24</v>
      </c>
      <c r="J11" s="36">
        <v>13828411.4</v>
      </c>
      <c r="K11" s="36">
        <v>12391030.529999999</v>
      </c>
    </row>
    <row r="12" spans="1:11">
      <c r="A12" s="33" t="s">
        <v>92</v>
      </c>
      <c r="B12" s="36">
        <v>603619</v>
      </c>
      <c r="C12" s="36">
        <v>14610064</v>
      </c>
      <c r="D12" s="36">
        <v>57124732</v>
      </c>
      <c r="E12" s="36">
        <v>89462978</v>
      </c>
      <c r="F12" s="36">
        <v>54639955</v>
      </c>
      <c r="G12" s="36">
        <v>85457657</v>
      </c>
      <c r="H12" s="36">
        <v>43509723</v>
      </c>
      <c r="I12" s="36">
        <v>37939895.130000003</v>
      </c>
      <c r="J12" s="36">
        <v>39867955.800000004</v>
      </c>
      <c r="K12" s="36">
        <v>32171811.890000001</v>
      </c>
    </row>
    <row r="13" spans="1:11">
      <c r="A13" s="33" t="s">
        <v>93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>
      <c r="A14" s="33" t="s">
        <v>94</v>
      </c>
      <c r="B14" s="36">
        <v>0</v>
      </c>
      <c r="C14" s="36">
        <v>0</v>
      </c>
      <c r="D14" s="36">
        <v>19385830</v>
      </c>
      <c r="E14" s="36">
        <v>39996699</v>
      </c>
      <c r="F14" s="36">
        <v>28282072</v>
      </c>
      <c r="G14" s="36">
        <v>21311417</v>
      </c>
      <c r="H14" s="36">
        <v>38022772</v>
      </c>
      <c r="I14" s="36">
        <v>91040799.520000011</v>
      </c>
      <c r="J14" s="36">
        <v>108135667.40000001</v>
      </c>
      <c r="K14" s="36">
        <v>76459159.019999996</v>
      </c>
    </row>
    <row r="15" spans="1:11">
      <c r="A15" s="33" t="s">
        <v>95</v>
      </c>
      <c r="B15" s="36">
        <v>13695532</v>
      </c>
      <c r="C15" s="36">
        <v>7409606</v>
      </c>
      <c r="D15" s="36">
        <v>11902860</v>
      </c>
      <c r="E15" s="36">
        <v>21536755</v>
      </c>
      <c r="F15" s="36">
        <v>7169662</v>
      </c>
      <c r="G15" s="36">
        <v>6575704</v>
      </c>
      <c r="H15" s="36">
        <v>6097305</v>
      </c>
      <c r="I15" s="36">
        <v>7386627.25</v>
      </c>
      <c r="J15" s="36">
        <v>4262079.09</v>
      </c>
      <c r="K15" s="36">
        <v>3618213.31</v>
      </c>
    </row>
    <row r="16" spans="1:11">
      <c r="A16" s="33" t="s">
        <v>96</v>
      </c>
      <c r="B16" s="36">
        <v>1932104</v>
      </c>
      <c r="C16" s="36">
        <v>925949</v>
      </c>
      <c r="D16" s="36">
        <v>1421240</v>
      </c>
      <c r="E16" s="36">
        <v>2460403</v>
      </c>
      <c r="F16" s="36">
        <v>1312787</v>
      </c>
      <c r="G16" s="36">
        <v>1350610</v>
      </c>
      <c r="H16" s="36">
        <v>1417405</v>
      </c>
      <c r="I16" s="36">
        <v>1940862.95</v>
      </c>
      <c r="J16" s="36">
        <v>1996555.1700000002</v>
      </c>
      <c r="K16" s="36">
        <v>2395165.88</v>
      </c>
    </row>
    <row r="17" spans="1:11">
      <c r="A17" s="33" t="s">
        <v>97</v>
      </c>
      <c r="B17" s="36">
        <v>11287173</v>
      </c>
      <c r="C17" s="36">
        <v>8048300</v>
      </c>
      <c r="D17" s="36">
        <v>12491671</v>
      </c>
      <c r="E17" s="36">
        <v>28657841</v>
      </c>
      <c r="F17" s="36">
        <v>50162706</v>
      </c>
      <c r="G17" s="36">
        <v>39303662</v>
      </c>
      <c r="H17" s="36">
        <v>48393448</v>
      </c>
      <c r="I17" s="36">
        <v>12316881.129999999</v>
      </c>
      <c r="J17" s="36">
        <v>10090881.529999999</v>
      </c>
      <c r="K17" s="36">
        <v>16502979.59</v>
      </c>
    </row>
    <row r="18" spans="1:11">
      <c r="A18" s="33" t="s">
        <v>98</v>
      </c>
      <c r="B18" s="36">
        <v>28059807</v>
      </c>
      <c r="C18" s="36">
        <v>20609806</v>
      </c>
      <c r="D18" s="36">
        <v>35561680</v>
      </c>
      <c r="E18" s="36">
        <v>51439201</v>
      </c>
      <c r="F18" s="36">
        <v>14513337</v>
      </c>
      <c r="G18" s="36">
        <v>22211870</v>
      </c>
      <c r="H18" s="36">
        <v>4771452</v>
      </c>
      <c r="I18" s="36">
        <v>42233184.329999998</v>
      </c>
      <c r="J18" s="36">
        <v>23859437.209999997</v>
      </c>
      <c r="K18" s="36">
        <v>21295214.100000001</v>
      </c>
    </row>
    <row r="19" spans="1:11">
      <c r="A19" s="33" t="s">
        <v>99</v>
      </c>
      <c r="B19" s="36">
        <v>23501267</v>
      </c>
      <c r="C19" s="36">
        <v>26089773</v>
      </c>
      <c r="D19" s="36">
        <v>41357775</v>
      </c>
      <c r="E19" s="36">
        <v>62079461</v>
      </c>
      <c r="F19" s="36">
        <v>46281459</v>
      </c>
      <c r="G19" s="36">
        <v>43177064</v>
      </c>
      <c r="H19" s="36">
        <v>35976682</v>
      </c>
      <c r="I19" s="36">
        <v>40327207.729999997</v>
      </c>
      <c r="J19" s="36">
        <v>38962430.539999999</v>
      </c>
      <c r="K19" s="36">
        <v>34327943.43</v>
      </c>
    </row>
    <row r="20" spans="1:11">
      <c r="A20" s="33" t="s">
        <v>100</v>
      </c>
      <c r="B20" s="36">
        <v>0</v>
      </c>
      <c r="C20" s="36">
        <v>0</v>
      </c>
      <c r="D20" s="36">
        <v>25896</v>
      </c>
      <c r="E20" s="36">
        <v>124424</v>
      </c>
      <c r="F20" s="36">
        <v>29154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>
      <c r="A21" s="33" t="s">
        <v>101</v>
      </c>
      <c r="B21" s="36">
        <v>42749832</v>
      </c>
      <c r="C21" s="36">
        <v>18927527</v>
      </c>
      <c r="D21" s="36">
        <v>35863622</v>
      </c>
      <c r="E21" s="36">
        <v>69320655</v>
      </c>
      <c r="F21" s="36">
        <v>26921423</v>
      </c>
      <c r="G21" s="36">
        <v>29843264</v>
      </c>
      <c r="H21" s="36">
        <v>24527570</v>
      </c>
      <c r="I21" s="36">
        <v>40962473.659999996</v>
      </c>
      <c r="J21" s="36">
        <v>28250435.450000003</v>
      </c>
      <c r="K21" s="36">
        <v>29938075.600000001</v>
      </c>
    </row>
    <row r="22" spans="1:11">
      <c r="A22" s="33" t="s">
        <v>102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>
      <c r="A23" s="33" t="s">
        <v>103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>
      <c r="A24" s="33" t="s">
        <v>104</v>
      </c>
      <c r="B24" s="36">
        <v>104590058</v>
      </c>
      <c r="C24" s="36">
        <v>55321786</v>
      </c>
      <c r="D24" s="36">
        <v>93874114</v>
      </c>
      <c r="E24" s="36">
        <v>102567807</v>
      </c>
      <c r="F24" s="36">
        <v>88816447</v>
      </c>
      <c r="G24" s="36">
        <v>58598499</v>
      </c>
      <c r="H24" s="36">
        <v>49229991</v>
      </c>
      <c r="I24" s="36">
        <v>50191725.279999994</v>
      </c>
      <c r="J24" s="36">
        <v>31014915.91</v>
      </c>
      <c r="K24" s="36">
        <v>26784991.760000002</v>
      </c>
    </row>
    <row r="25" spans="1:11">
      <c r="A25" s="33" t="s">
        <v>105</v>
      </c>
      <c r="B25" s="36">
        <v>57814651</v>
      </c>
      <c r="C25" s="36">
        <v>31390469</v>
      </c>
      <c r="D25" s="36">
        <v>52135742</v>
      </c>
      <c r="E25" s="36">
        <v>75166609</v>
      </c>
      <c r="F25" s="36">
        <v>24788149</v>
      </c>
      <c r="G25" s="36">
        <v>32663590</v>
      </c>
      <c r="H25" s="36">
        <v>15509637</v>
      </c>
      <c r="I25" s="36">
        <v>41367240.32</v>
      </c>
      <c r="J25" s="36">
        <v>21140128.490000002</v>
      </c>
      <c r="K25" s="36">
        <v>19513478.16</v>
      </c>
    </row>
    <row r="26" spans="1:11">
      <c r="A26" s="33" t="s">
        <v>106</v>
      </c>
      <c r="B26" s="36">
        <v>913</v>
      </c>
      <c r="C26" s="36">
        <v>0</v>
      </c>
      <c r="D26" s="36">
        <v>1291</v>
      </c>
      <c r="E26" s="36">
        <v>168584</v>
      </c>
      <c r="F26" s="36">
        <v>127077</v>
      </c>
      <c r="G26" s="36">
        <v>172335</v>
      </c>
      <c r="H26" s="36">
        <v>288123</v>
      </c>
      <c r="I26" s="36">
        <v>296383.94</v>
      </c>
      <c r="J26" s="36">
        <v>617143.41</v>
      </c>
      <c r="K26" s="36">
        <v>363157.68</v>
      </c>
    </row>
    <row r="27" spans="1:11">
      <c r="A27" s="33" t="s">
        <v>107</v>
      </c>
      <c r="B27" s="36">
        <v>62394204</v>
      </c>
      <c r="C27" s="36">
        <v>38500189</v>
      </c>
      <c r="D27" s="36">
        <v>64903313</v>
      </c>
      <c r="E27" s="36">
        <v>76674845</v>
      </c>
      <c r="F27" s="36">
        <v>59113704</v>
      </c>
      <c r="G27" s="36">
        <v>46641569</v>
      </c>
      <c r="H27" s="36">
        <v>49023865</v>
      </c>
      <c r="I27" s="36">
        <v>26760661.670000002</v>
      </c>
      <c r="J27" s="36">
        <v>19687433.66</v>
      </c>
      <c r="K27" s="36">
        <v>23032942.100000001</v>
      </c>
    </row>
    <row r="28" spans="1:11">
      <c r="A28" s="33" t="s">
        <v>108</v>
      </c>
      <c r="B28" s="36">
        <v>14992</v>
      </c>
      <c r="C28" s="36">
        <v>15561</v>
      </c>
      <c r="D28" s="36">
        <v>19786</v>
      </c>
      <c r="E28" s="36">
        <v>70114</v>
      </c>
      <c r="F28" s="36">
        <v>103084</v>
      </c>
      <c r="G28" s="36">
        <v>108145</v>
      </c>
      <c r="H28" s="36">
        <v>159648</v>
      </c>
      <c r="I28" s="36">
        <v>293277.71999999997</v>
      </c>
      <c r="J28" s="36">
        <v>252898.46</v>
      </c>
      <c r="K28" s="36">
        <v>201517.04</v>
      </c>
    </row>
    <row r="29" spans="1:11">
      <c r="A29" s="33" t="s">
        <v>109</v>
      </c>
      <c r="B29" s="36">
        <v>84725432</v>
      </c>
      <c r="C29" s="36">
        <v>40792981</v>
      </c>
      <c r="D29" s="36">
        <v>74792785</v>
      </c>
      <c r="E29" s="36">
        <v>105784527</v>
      </c>
      <c r="F29" s="36">
        <v>45183308</v>
      </c>
      <c r="G29" s="36">
        <v>48204769</v>
      </c>
      <c r="H29" s="36">
        <v>47222397</v>
      </c>
      <c r="I29" s="36">
        <v>47376779.530000001</v>
      </c>
      <c r="J29" s="36">
        <v>30387711.219999999</v>
      </c>
      <c r="K29" s="36">
        <v>24626164.859999999</v>
      </c>
    </row>
    <row r="30" spans="1:11">
      <c r="A30" s="33" t="s">
        <v>110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>
      <c r="A31" s="33" t="s">
        <v>111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>
      <c r="A32" s="33"/>
      <c r="B32" s="36"/>
      <c r="C32" s="36"/>
      <c r="D32" s="36"/>
      <c r="E32" s="36"/>
      <c r="F32" s="36"/>
      <c r="G32" s="36"/>
      <c r="H32" s="36"/>
      <c r="I32" s="10"/>
    </row>
    <row r="33" spans="1:11">
      <c r="A33" s="35" t="s">
        <v>112</v>
      </c>
      <c r="B33" s="37">
        <f t="shared" ref="B33:G33" si="0">SUM(B7:B31)</f>
        <v>474391804</v>
      </c>
      <c r="C33" s="37">
        <f t="shared" si="0"/>
        <v>308374494</v>
      </c>
      <c r="D33" s="37">
        <f t="shared" si="0"/>
        <v>567225962</v>
      </c>
      <c r="E33" s="37">
        <f t="shared" si="0"/>
        <v>821042473</v>
      </c>
      <c r="F33" s="37">
        <f t="shared" si="0"/>
        <v>496572185</v>
      </c>
      <c r="G33" s="37">
        <f t="shared" si="0"/>
        <v>478831011</v>
      </c>
      <c r="H33" s="37">
        <f>SUM(H7:H31)</f>
        <v>437758520</v>
      </c>
      <c r="I33" s="37">
        <f>SUM(I7:I31)</f>
        <v>527303728.73000002</v>
      </c>
      <c r="J33" s="37">
        <f>SUM(J7:J31)</f>
        <v>788497172.26999998</v>
      </c>
      <c r="K33" s="37">
        <f>SUM(K7:K31)</f>
        <v>659675996.08999979</v>
      </c>
    </row>
    <row r="34" spans="1:11">
      <c r="B34" s="10"/>
      <c r="C34" s="10"/>
      <c r="D34" s="10"/>
      <c r="E34" s="10"/>
      <c r="F34" s="10"/>
      <c r="G34" s="10"/>
      <c r="H34" s="10"/>
      <c r="I34" s="10"/>
    </row>
    <row r="40" spans="1:11">
      <c r="A40" s="5" t="s">
        <v>114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50" t="s">
        <v>153</v>
      </c>
      <c r="B41" s="45"/>
      <c r="C41" s="45"/>
      <c r="D41" s="45"/>
      <c r="E41" s="45"/>
      <c r="F41" s="45"/>
      <c r="G41" s="45"/>
      <c r="H41" s="45"/>
      <c r="I41" s="45"/>
    </row>
    <row r="43" spans="1:11">
      <c r="A43" s="11" t="s">
        <v>142</v>
      </c>
    </row>
    <row r="44" spans="1:11">
      <c r="A44" s="10" t="s">
        <v>115</v>
      </c>
    </row>
    <row r="46" spans="1:11">
      <c r="A46" s="11" t="s">
        <v>140</v>
      </c>
    </row>
    <row r="47" spans="1:11">
      <c r="A47" s="10" t="s">
        <v>116</v>
      </c>
    </row>
    <row r="48" spans="1:11">
      <c r="A48" s="10" t="s">
        <v>117</v>
      </c>
    </row>
    <row r="49" spans="1:9">
      <c r="A49" s="10" t="s">
        <v>118</v>
      </c>
    </row>
    <row r="50" spans="1:9">
      <c r="A50" s="10" t="s">
        <v>119</v>
      </c>
    </row>
    <row r="51" spans="1:9">
      <c r="A51" s="10" t="s">
        <v>120</v>
      </c>
    </row>
    <row r="53" spans="1:9">
      <c r="A53" s="10" t="s">
        <v>121</v>
      </c>
    </row>
    <row r="55" spans="1:9">
      <c r="A55" s="11" t="s">
        <v>141</v>
      </c>
    </row>
    <row r="56" spans="1:9">
      <c r="A56" s="10" t="s">
        <v>276</v>
      </c>
    </row>
    <row r="61" spans="1:9">
      <c r="G61" s="233"/>
      <c r="H61" s="233"/>
      <c r="I61" s="18"/>
    </row>
    <row r="62" spans="1:9">
      <c r="F62" s="14"/>
      <c r="G62" s="14"/>
      <c r="H62" s="14"/>
      <c r="I62" s="14"/>
    </row>
    <row r="63" spans="1:9">
      <c r="F63" s="14"/>
      <c r="G63" s="14"/>
      <c r="H63" s="14"/>
      <c r="I63" s="14"/>
    </row>
    <row r="64" spans="1:9">
      <c r="F64" s="14"/>
      <c r="G64" s="14"/>
      <c r="H64" s="14"/>
      <c r="I64" s="14"/>
    </row>
    <row r="65" spans="6:9">
      <c r="F65" s="14"/>
      <c r="G65" s="14"/>
      <c r="H65" s="14"/>
      <c r="I65" s="14"/>
    </row>
    <row r="66" spans="6:9">
      <c r="F66" s="14"/>
      <c r="G66" s="14"/>
      <c r="H66" s="14"/>
      <c r="I66" s="14"/>
    </row>
    <row r="68" spans="6:9">
      <c r="F68" s="14"/>
      <c r="G68" s="14"/>
      <c r="H68" s="14"/>
      <c r="I68" s="14"/>
    </row>
    <row r="69" spans="6:9">
      <c r="F69" s="14"/>
      <c r="G69" s="14"/>
      <c r="H69" s="14"/>
      <c r="I69" s="14"/>
    </row>
    <row r="70" spans="6:9">
      <c r="F70" s="14"/>
      <c r="G70" s="14"/>
      <c r="H70" s="14"/>
      <c r="I70" s="14"/>
    </row>
    <row r="71" spans="6:9">
      <c r="F71" s="14"/>
      <c r="G71" s="14"/>
      <c r="H71" s="14"/>
      <c r="I71" s="14"/>
    </row>
    <row r="72" spans="6:9">
      <c r="F72" s="14"/>
      <c r="G72" s="14"/>
      <c r="H72" s="14"/>
      <c r="I72" s="14"/>
    </row>
    <row r="73" spans="6:9">
      <c r="F73" s="14"/>
      <c r="G73" s="14"/>
      <c r="H73" s="14"/>
      <c r="I73" s="14"/>
    </row>
    <row r="74" spans="6:9">
      <c r="F74" s="14"/>
    </row>
    <row r="75" spans="6:9">
      <c r="F75" s="14"/>
      <c r="G75" s="14"/>
      <c r="H75" s="14"/>
      <c r="I75" s="14"/>
    </row>
    <row r="78" spans="6:9">
      <c r="F78" s="14"/>
      <c r="G78" s="14"/>
      <c r="H78" s="14"/>
      <c r="I78" s="14"/>
    </row>
    <row r="79" spans="6:9">
      <c r="F79" s="14"/>
      <c r="G79" s="14"/>
      <c r="H79" s="14"/>
      <c r="I79" s="14"/>
    </row>
    <row r="80" spans="6:9">
      <c r="F80" s="14"/>
      <c r="G80" s="14"/>
      <c r="H80" s="14"/>
      <c r="I80" s="14"/>
    </row>
    <row r="81" spans="6:9">
      <c r="F81" s="14"/>
      <c r="G81" s="14"/>
      <c r="H81" s="14"/>
      <c r="I81" s="14"/>
    </row>
    <row r="82" spans="6:9">
      <c r="F82" s="14"/>
      <c r="G82" s="14"/>
      <c r="H82" s="14"/>
      <c r="I82" s="14"/>
    </row>
    <row r="83" spans="6:9">
      <c r="F83" s="14"/>
      <c r="G83" s="14"/>
      <c r="H83" s="14"/>
      <c r="I83" s="14"/>
    </row>
    <row r="87" spans="6:9">
      <c r="F87" s="14"/>
      <c r="G87" s="14"/>
      <c r="H87" s="14"/>
      <c r="I87" s="14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B33:I3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K44"/>
  <sheetViews>
    <sheetView zoomScaleNormal="100" workbookViewId="0"/>
  </sheetViews>
  <sheetFormatPr baseColWidth="10" defaultColWidth="11.5703125" defaultRowHeight="12"/>
  <cols>
    <col min="1" max="1" width="19" style="10" customWidth="1"/>
    <col min="2" max="5" width="16.42578125" style="18" customWidth="1"/>
    <col min="6" max="9" width="16.42578125" style="12" customWidth="1"/>
    <col min="10" max="11" width="16.42578125" style="10" customWidth="1"/>
    <col min="12" max="16384" width="11.5703125" style="10"/>
  </cols>
  <sheetData>
    <row r="1" spans="1:11" ht="15">
      <c r="A1" s="34" t="s">
        <v>231</v>
      </c>
    </row>
    <row r="2" spans="1:11" ht="15">
      <c r="A2" s="34" t="s">
        <v>124</v>
      </c>
    </row>
    <row r="3" spans="1:11">
      <c r="A3" s="33" t="s">
        <v>86</v>
      </c>
      <c r="G3" s="28"/>
      <c r="H3" s="28"/>
    </row>
    <row r="4" spans="1:11" s="54" customFormat="1">
      <c r="A4" s="58"/>
      <c r="B4" s="76"/>
      <c r="C4" s="76"/>
      <c r="D4" s="76"/>
      <c r="E4" s="76"/>
      <c r="F4" s="57"/>
      <c r="G4" s="77"/>
      <c r="H4" s="77"/>
      <c r="I4" s="57"/>
    </row>
    <row r="6" spans="1:11">
      <c r="E6" s="12"/>
    </row>
    <row r="7" spans="1:11">
      <c r="A7" s="186" t="s">
        <v>230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1885446.8577241739</v>
      </c>
      <c r="C8" s="36">
        <v>2604136.0375251225</v>
      </c>
      <c r="D8" s="36">
        <v>2802081.8990824148</v>
      </c>
      <c r="E8" s="36">
        <v>2758912.084381836</v>
      </c>
      <c r="F8" s="36">
        <v>2598937.7619712553</v>
      </c>
      <c r="G8" s="36">
        <v>1825791.6429200002</v>
      </c>
      <c r="H8" s="36">
        <v>1956936.3164799998</v>
      </c>
      <c r="I8" s="36">
        <v>2181076.9615000002</v>
      </c>
      <c r="J8" s="36">
        <v>1553502.3721999999</v>
      </c>
      <c r="K8" s="36">
        <v>1532441.7365599999</v>
      </c>
    </row>
    <row r="9" spans="1:11">
      <c r="A9" s="33" t="s">
        <v>88</v>
      </c>
      <c r="B9" s="36">
        <v>7656222.469328573</v>
      </c>
      <c r="C9" s="36">
        <v>7271730.0195494294</v>
      </c>
      <c r="D9" s="36">
        <v>8097946.9850280313</v>
      </c>
      <c r="E9" s="36">
        <v>9392414.2086814065</v>
      </c>
      <c r="F9" s="36">
        <v>10256307.121006878</v>
      </c>
      <c r="G9" s="36">
        <v>12277707.738180002</v>
      </c>
      <c r="H9" s="36">
        <v>13685005.948799999</v>
      </c>
      <c r="I9" s="36">
        <v>16128823.085964302</v>
      </c>
      <c r="J9" s="36">
        <v>19098014.896213755</v>
      </c>
      <c r="K9" s="36">
        <v>9769755.9273487963</v>
      </c>
    </row>
    <row r="10" spans="1:11">
      <c r="A10" s="33" t="s">
        <v>89</v>
      </c>
      <c r="B10" s="36">
        <v>7312841.2329840008</v>
      </c>
      <c r="C10" s="36">
        <v>4901382.6419947008</v>
      </c>
      <c r="D10" s="36">
        <v>6571717.9971504146</v>
      </c>
      <c r="E10" s="36">
        <v>7718362.3780964613</v>
      </c>
      <c r="F10" s="36">
        <v>7755266.2230911357</v>
      </c>
      <c r="G10" s="36">
        <v>9241030.0819799993</v>
      </c>
      <c r="H10" s="36">
        <v>9635277.1273599993</v>
      </c>
      <c r="I10" s="36">
        <v>10886734.440749506</v>
      </c>
      <c r="J10" s="36">
        <v>12727727.68325145</v>
      </c>
      <c r="K10" s="36">
        <v>8173600.636342953</v>
      </c>
    </row>
    <row r="11" spans="1:11">
      <c r="A11" s="33" t="s">
        <v>90</v>
      </c>
      <c r="B11" s="36">
        <v>11777471.507764734</v>
      </c>
      <c r="C11" s="36">
        <v>13171182.898758335</v>
      </c>
      <c r="D11" s="36">
        <v>17153291.72868719</v>
      </c>
      <c r="E11" s="36">
        <v>18448408.87328168</v>
      </c>
      <c r="F11" s="36">
        <v>18923925.400259413</v>
      </c>
      <c r="G11" s="36">
        <v>21230830.52208</v>
      </c>
      <c r="H11" s="36">
        <v>20798111.013280001</v>
      </c>
      <c r="I11" s="36">
        <v>25913730.64844257</v>
      </c>
      <c r="J11" s="36">
        <v>31496327.391209595</v>
      </c>
      <c r="K11" s="36">
        <v>20900040.503265552</v>
      </c>
    </row>
    <row r="12" spans="1:11">
      <c r="A12" s="33" t="s">
        <v>91</v>
      </c>
      <c r="B12" s="36">
        <v>6863988.4434866421</v>
      </c>
      <c r="C12" s="36">
        <v>4986369.0543342577</v>
      </c>
      <c r="D12" s="36">
        <v>7957769.1972676329</v>
      </c>
      <c r="E12" s="36">
        <v>8454082.1447049789</v>
      </c>
      <c r="F12" s="36">
        <v>9082065.8306906074</v>
      </c>
      <c r="G12" s="36">
        <v>9929504.8179599997</v>
      </c>
      <c r="H12" s="36">
        <v>10169321.679839998</v>
      </c>
      <c r="I12" s="36">
        <v>11031189.389992861</v>
      </c>
      <c r="J12" s="36">
        <v>11082766.354011515</v>
      </c>
      <c r="K12" s="36">
        <v>8764616.2656108346</v>
      </c>
    </row>
    <row r="13" spans="1:11">
      <c r="A13" s="33" t="s">
        <v>92</v>
      </c>
      <c r="B13" s="36">
        <v>13324471.013770783</v>
      </c>
      <c r="C13" s="36">
        <v>13318849.086986749</v>
      </c>
      <c r="D13" s="36">
        <v>15049567.406510746</v>
      </c>
      <c r="E13" s="36">
        <v>15557516.712760732</v>
      </c>
      <c r="F13" s="36">
        <v>15852389.235077644</v>
      </c>
      <c r="G13" s="36">
        <v>15830478.344440002</v>
      </c>
      <c r="H13" s="36">
        <v>16642735.962239999</v>
      </c>
      <c r="I13" s="36">
        <v>17557258.990963858</v>
      </c>
      <c r="J13" s="36">
        <v>21977352.859856691</v>
      </c>
      <c r="K13" s="36">
        <v>7627535.1972991582</v>
      </c>
    </row>
    <row r="14" spans="1:11">
      <c r="A14" s="33" t="s">
        <v>93</v>
      </c>
      <c r="B14" s="36">
        <v>11300.060776316483</v>
      </c>
      <c r="C14" s="36">
        <v>11245.963526444284</v>
      </c>
      <c r="D14" s="36">
        <v>22428.265658171251</v>
      </c>
      <c r="E14" s="36">
        <v>5088.0357128230453</v>
      </c>
      <c r="F14" s="36">
        <v>7579.0649344109852</v>
      </c>
      <c r="G14" s="36">
        <v>17516.543239999999</v>
      </c>
      <c r="H14" s="36">
        <v>13644.296479999999</v>
      </c>
      <c r="I14" s="36">
        <v>32464.558280000001</v>
      </c>
      <c r="J14" s="36">
        <v>28794.993199999997</v>
      </c>
      <c r="K14" s="36">
        <v>11715.4532</v>
      </c>
    </row>
    <row r="15" spans="1:11">
      <c r="A15" s="33" t="s">
        <v>94</v>
      </c>
      <c r="B15" s="36">
        <v>8335537.8569511361</v>
      </c>
      <c r="C15" s="36">
        <v>8329096.1438863734</v>
      </c>
      <c r="D15" s="36">
        <v>7606100.1849861285</v>
      </c>
      <c r="E15" s="36">
        <v>9659696.4300015625</v>
      </c>
      <c r="F15" s="36">
        <v>10939122.498419806</v>
      </c>
      <c r="G15" s="36">
        <v>12387522.480200002</v>
      </c>
      <c r="H15" s="36">
        <v>11999324.112959998</v>
      </c>
      <c r="I15" s="36">
        <v>13624297.120202912</v>
      </c>
      <c r="J15" s="36">
        <v>16881595.995758295</v>
      </c>
      <c r="K15" s="36">
        <v>7762660.1611782406</v>
      </c>
    </row>
    <row r="16" spans="1:11">
      <c r="A16" s="33" t="s">
        <v>95</v>
      </c>
      <c r="B16" s="36">
        <v>5581649.2709796997</v>
      </c>
      <c r="C16" s="36">
        <v>5155731.3510648236</v>
      </c>
      <c r="D16" s="36">
        <v>5154738.7779010274</v>
      </c>
      <c r="E16" s="36">
        <v>7840591.8007516256</v>
      </c>
      <c r="F16" s="36">
        <v>7771474.6991853416</v>
      </c>
      <c r="G16" s="36">
        <v>8466063.7667800002</v>
      </c>
      <c r="H16" s="36">
        <v>8703169.9118399993</v>
      </c>
      <c r="I16" s="36">
        <v>9920096.3440767042</v>
      </c>
      <c r="J16" s="36">
        <v>10845170.553095507</v>
      </c>
      <c r="K16" s="36">
        <v>7538159.7965722419</v>
      </c>
    </row>
    <row r="17" spans="1:11">
      <c r="A17" s="33" t="s">
        <v>96</v>
      </c>
      <c r="B17" s="36">
        <v>2463420.5479415776</v>
      </c>
      <c r="C17" s="36">
        <v>1329665.642055142</v>
      </c>
      <c r="D17" s="36">
        <v>1515454.0002538557</v>
      </c>
      <c r="E17" s="36">
        <v>1702369.8013526185</v>
      </c>
      <c r="F17" s="36">
        <v>2326784.9731547069</v>
      </c>
      <c r="G17" s="36">
        <v>2581905.7791999998</v>
      </c>
      <c r="H17" s="36">
        <v>2938348.1512000002</v>
      </c>
      <c r="I17" s="36">
        <v>3535871.7847857946</v>
      </c>
      <c r="J17" s="36">
        <v>3365550.1730587832</v>
      </c>
      <c r="K17" s="36">
        <v>1676833.1345421574</v>
      </c>
    </row>
    <row r="18" spans="1:11">
      <c r="A18" s="33" t="s">
        <v>97</v>
      </c>
      <c r="B18" s="36">
        <v>3429872.9844797268</v>
      </c>
      <c r="C18" s="36">
        <v>3060716.5959932036</v>
      </c>
      <c r="D18" s="36">
        <v>4025571.4172085314</v>
      </c>
      <c r="E18" s="36">
        <v>4414770.3028009674</v>
      </c>
      <c r="F18" s="36">
        <v>3968745.9335675007</v>
      </c>
      <c r="G18" s="36">
        <v>5200478.4551406</v>
      </c>
      <c r="H18" s="36">
        <v>5010835.9271999998</v>
      </c>
      <c r="I18" s="36">
        <v>7247308.4467009911</v>
      </c>
      <c r="J18" s="36">
        <v>6947433.0747984387</v>
      </c>
      <c r="K18" s="36">
        <v>4530921.8897283245</v>
      </c>
    </row>
    <row r="19" spans="1:11">
      <c r="A19" s="33" t="s">
        <v>98</v>
      </c>
      <c r="B19" s="36">
        <v>4444856.7729877736</v>
      </c>
      <c r="C19" s="36">
        <v>4159594.2536357469</v>
      </c>
      <c r="D19" s="36">
        <v>6139814.2762503335</v>
      </c>
      <c r="E19" s="36">
        <v>6393963.5306224655</v>
      </c>
      <c r="F19" s="36">
        <v>7345486.7249576561</v>
      </c>
      <c r="G19" s="36">
        <v>7856575.2497799993</v>
      </c>
      <c r="H19" s="36">
        <v>8534969.0248000007</v>
      </c>
      <c r="I19" s="36">
        <v>8708975.1152234748</v>
      </c>
      <c r="J19" s="36">
        <v>11553465.403522396</v>
      </c>
      <c r="K19" s="36">
        <v>8927751.6565509718</v>
      </c>
    </row>
    <row r="20" spans="1:11">
      <c r="A20" s="33" t="s">
        <v>99</v>
      </c>
      <c r="B20" s="36">
        <v>9710945.0055526961</v>
      </c>
      <c r="C20" s="36">
        <v>10380841.300382096</v>
      </c>
      <c r="D20" s="36">
        <v>11409208.843352167</v>
      </c>
      <c r="E20" s="36">
        <v>12095515.775883485</v>
      </c>
      <c r="F20" s="36">
        <v>13367456.898452088</v>
      </c>
      <c r="G20" s="36">
        <v>13543384.77472</v>
      </c>
      <c r="H20" s="36">
        <v>14627549.89536</v>
      </c>
      <c r="I20" s="36">
        <v>16296320.475885883</v>
      </c>
      <c r="J20" s="36">
        <v>17911957.774550453</v>
      </c>
      <c r="K20" s="36">
        <v>11641262.789508002</v>
      </c>
    </row>
    <row r="21" spans="1:11">
      <c r="A21" s="33" t="s">
        <v>100</v>
      </c>
      <c r="B21" s="36">
        <v>1059665.7928002398</v>
      </c>
      <c r="C21" s="36">
        <v>1423706.9451710866</v>
      </c>
      <c r="D21" s="36">
        <v>1521519.8981679007</v>
      </c>
      <c r="E21" s="36">
        <v>1790986.4947222113</v>
      </c>
      <c r="F21" s="36">
        <v>1734978.9298764425</v>
      </c>
      <c r="G21" s="36">
        <v>1644525.1435400001</v>
      </c>
      <c r="H21" s="36">
        <v>2044499.3359999999</v>
      </c>
      <c r="I21" s="36">
        <v>2820409.0690200003</v>
      </c>
      <c r="J21" s="36">
        <v>2966129.0277999998</v>
      </c>
      <c r="K21" s="36">
        <v>2650073.0631599999</v>
      </c>
    </row>
    <row r="22" spans="1:11">
      <c r="A22" s="33" t="s">
        <v>101</v>
      </c>
      <c r="B22" s="36">
        <v>7667101.5063055521</v>
      </c>
      <c r="C22" s="36">
        <v>7801763.2186738746</v>
      </c>
      <c r="D22" s="36">
        <v>9431368.2414579075</v>
      </c>
      <c r="E22" s="36">
        <v>11380129.476038987</v>
      </c>
      <c r="F22" s="36">
        <v>11202302.463171164</v>
      </c>
      <c r="G22" s="36">
        <v>12173083.610840002</v>
      </c>
      <c r="H22" s="36">
        <v>13035986.717759999</v>
      </c>
      <c r="I22" s="36">
        <v>15291867.604836276</v>
      </c>
      <c r="J22" s="36">
        <v>17669817.768113412</v>
      </c>
      <c r="K22" s="36">
        <v>10237567.90388361</v>
      </c>
    </row>
    <row r="23" spans="1:11">
      <c r="A23" s="33" t="s">
        <v>102</v>
      </c>
      <c r="B23" s="36">
        <v>418151.15014961758</v>
      </c>
      <c r="C23" s="36">
        <v>477062.15524675179</v>
      </c>
      <c r="D23" s="36">
        <v>114580.23345233868</v>
      </c>
      <c r="E23" s="36">
        <v>488981.38280839717</v>
      </c>
      <c r="F23" s="36">
        <v>589887.75891903555</v>
      </c>
      <c r="G23" s="36">
        <v>414056.74178000004</v>
      </c>
      <c r="H23" s="36">
        <v>465466.93167999998</v>
      </c>
      <c r="I23" s="36">
        <v>486812.70973999996</v>
      </c>
      <c r="J23" s="36">
        <v>105507.45499999999</v>
      </c>
      <c r="K23" s="36">
        <v>43265.868999999999</v>
      </c>
    </row>
    <row r="24" spans="1:11">
      <c r="A24" s="33" t="s">
        <v>103</v>
      </c>
      <c r="B24" s="36">
        <v>1503559.6201049828</v>
      </c>
      <c r="C24" s="36">
        <v>1815498.6870035345</v>
      </c>
      <c r="D24" s="36">
        <v>1929867.6567431935</v>
      </c>
      <c r="E24" s="36">
        <v>2087314.4489031448</v>
      </c>
      <c r="F24" s="36">
        <v>2339768.8466951731</v>
      </c>
      <c r="G24" s="36">
        <v>3449171.4610600001</v>
      </c>
      <c r="H24" s="36">
        <v>3695676.7881599995</v>
      </c>
      <c r="I24" s="36">
        <v>5477205.2553400006</v>
      </c>
      <c r="J24" s="36">
        <v>6487307.2529999996</v>
      </c>
      <c r="K24" s="36">
        <v>3656500.4936000002</v>
      </c>
    </row>
    <row r="25" spans="1:11">
      <c r="A25" s="33" t="s">
        <v>104</v>
      </c>
      <c r="B25" s="36">
        <v>3869806.3761030934</v>
      </c>
      <c r="C25" s="36">
        <v>5234421.1746665835</v>
      </c>
      <c r="D25" s="36">
        <v>5892959.7344155908</v>
      </c>
      <c r="E25" s="36">
        <v>5043318.7105122404</v>
      </c>
      <c r="F25" s="36">
        <v>7083829.589219776</v>
      </c>
      <c r="G25" s="36">
        <v>6106276.6426799996</v>
      </c>
      <c r="H25" s="36">
        <v>5141307.7097599991</v>
      </c>
      <c r="I25" s="36">
        <v>4226999.2460777536</v>
      </c>
      <c r="J25" s="36">
        <v>5399259.2478026208</v>
      </c>
      <c r="K25" s="36">
        <v>5351014.7139016362</v>
      </c>
    </row>
    <row r="26" spans="1:11">
      <c r="A26" s="33" t="s">
        <v>105</v>
      </c>
      <c r="B26" s="36">
        <v>3960317.6947935098</v>
      </c>
      <c r="C26" s="36">
        <v>3923245.1533731665</v>
      </c>
      <c r="D26" s="36">
        <v>4310321.7462664228</v>
      </c>
      <c r="E26" s="36">
        <v>4398577.190780038</v>
      </c>
      <c r="F26" s="36">
        <v>5657187.9169113589</v>
      </c>
      <c r="G26" s="36">
        <v>6066630.1240999997</v>
      </c>
      <c r="H26" s="36">
        <v>6336432.3414399996</v>
      </c>
      <c r="I26" s="36">
        <v>7168904.5220202953</v>
      </c>
      <c r="J26" s="36">
        <v>9040124.863637343</v>
      </c>
      <c r="K26" s="36">
        <v>4755206.2274202192</v>
      </c>
    </row>
    <row r="27" spans="1:11">
      <c r="A27" s="33" t="s">
        <v>106</v>
      </c>
      <c r="B27" s="36">
        <v>5402052.7953502769</v>
      </c>
      <c r="C27" s="36">
        <v>5344138.6462381808</v>
      </c>
      <c r="D27" s="36">
        <v>5285281.432479511</v>
      </c>
      <c r="E27" s="36">
        <v>5159013.5264978996</v>
      </c>
      <c r="F27" s="36">
        <v>6323145.0950636603</v>
      </c>
      <c r="G27" s="36">
        <v>6287323.9515400007</v>
      </c>
      <c r="H27" s="36">
        <v>7264707.2099199994</v>
      </c>
      <c r="I27" s="36">
        <v>8552181.8688560091</v>
      </c>
      <c r="J27" s="36">
        <v>7859622.1596505083</v>
      </c>
      <c r="K27" s="36">
        <v>6076721.2198337866</v>
      </c>
    </row>
    <row r="28" spans="1:11">
      <c r="A28" s="33" t="s">
        <v>107</v>
      </c>
      <c r="B28" s="36">
        <v>7046240.7818319406</v>
      </c>
      <c r="C28" s="36">
        <v>7291241.7582965214</v>
      </c>
      <c r="D28" s="36">
        <v>14325726.961119816</v>
      </c>
      <c r="E28" s="36">
        <v>13516184.16526149</v>
      </c>
      <c r="F28" s="36">
        <v>13686427.053516259</v>
      </c>
      <c r="G28" s="36">
        <v>10491345.324599998</v>
      </c>
      <c r="H28" s="36">
        <v>11003674.13136</v>
      </c>
      <c r="I28" s="36">
        <v>13574740.937457208</v>
      </c>
      <c r="J28" s="36">
        <v>15271857.079606745</v>
      </c>
      <c r="K28" s="36">
        <v>10686680.961931782</v>
      </c>
    </row>
    <row r="29" spans="1:11">
      <c r="A29" s="33" t="s">
        <v>108</v>
      </c>
      <c r="B29" s="36">
        <v>1033820.424048265</v>
      </c>
      <c r="C29" s="36">
        <v>664529.97573027725</v>
      </c>
      <c r="D29" s="36">
        <v>927993.41310510365</v>
      </c>
      <c r="E29" s="36">
        <v>869382.4310984239</v>
      </c>
      <c r="F29" s="36">
        <v>949736.02802175866</v>
      </c>
      <c r="G29" s="36">
        <v>913443.64188000001</v>
      </c>
      <c r="H29" s="36">
        <v>2103074.92368</v>
      </c>
      <c r="I29" s="36">
        <v>1017700.4660600001</v>
      </c>
      <c r="J29" s="36">
        <v>1363104.8432</v>
      </c>
      <c r="K29" s="36">
        <v>677949.93335999991</v>
      </c>
    </row>
    <row r="30" spans="1:11">
      <c r="A30" s="33" t="s">
        <v>109</v>
      </c>
      <c r="B30" s="36">
        <v>3146142.814792308</v>
      </c>
      <c r="C30" s="36">
        <v>3207876.5915867663</v>
      </c>
      <c r="D30" s="36">
        <v>4802513.511701487</v>
      </c>
      <c r="E30" s="36">
        <v>4102959.3104283637</v>
      </c>
      <c r="F30" s="36">
        <v>4833596.6362122968</v>
      </c>
      <c r="G30" s="36">
        <v>4411779.5142200002</v>
      </c>
      <c r="H30" s="36">
        <v>5212809.5318400003</v>
      </c>
      <c r="I30" s="36">
        <v>6004016.6466623656</v>
      </c>
      <c r="J30" s="36">
        <v>6718108.9049864821</v>
      </c>
      <c r="K30" s="36">
        <v>4653786.1124540167</v>
      </c>
    </row>
    <row r="31" spans="1:11">
      <c r="A31" s="33" t="s">
        <v>110</v>
      </c>
      <c r="B31" s="36">
        <v>11310.414307878293</v>
      </c>
      <c r="C31" s="36">
        <v>12014.912377266814</v>
      </c>
      <c r="D31" s="36">
        <v>19463.666679419461</v>
      </c>
      <c r="E31" s="36">
        <v>19455.877442696172</v>
      </c>
      <c r="F31" s="36">
        <v>43553.030509609976</v>
      </c>
      <c r="G31" s="36">
        <v>55096.25740000001</v>
      </c>
      <c r="H31" s="36">
        <v>56406.394079999998</v>
      </c>
      <c r="I31" s="36">
        <v>56161.129980000005</v>
      </c>
      <c r="J31" s="36">
        <v>68215.5</v>
      </c>
      <c r="K31" s="36">
        <v>56454.7</v>
      </c>
    </row>
    <row r="32" spans="1:11">
      <c r="A32" s="33" t="s">
        <v>111</v>
      </c>
      <c r="B32" s="36">
        <v>28699.609274904571</v>
      </c>
      <c r="C32" s="36">
        <v>25915.892184152653</v>
      </c>
      <c r="D32" s="36">
        <v>46904.923492221176</v>
      </c>
      <c r="E32" s="36">
        <v>35251.343504267919</v>
      </c>
      <c r="F32" s="36">
        <v>74048.562939078285</v>
      </c>
      <c r="G32" s="36">
        <v>37294.849779999997</v>
      </c>
      <c r="H32" s="36">
        <v>40275</v>
      </c>
      <c r="I32" s="36">
        <v>41359.83698</v>
      </c>
      <c r="J32" s="36">
        <v>20881.832200000001</v>
      </c>
      <c r="K32" s="36">
        <v>2941.2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</row>
    <row r="34" spans="1:11">
      <c r="A34" s="35" t="s">
        <v>112</v>
      </c>
      <c r="B34" s="37">
        <f t="shared" ref="B34:G34" si="0">SUM(B8:B32)</f>
        <v>117944893.00459036</v>
      </c>
      <c r="C34" s="37">
        <f t="shared" si="0"/>
        <v>115901956.10024057</v>
      </c>
      <c r="D34" s="37">
        <f t="shared" si="0"/>
        <v>142114192.39841759</v>
      </c>
      <c r="E34" s="37">
        <f t="shared" si="0"/>
        <v>153333246.43703079</v>
      </c>
      <c r="F34" s="37">
        <f t="shared" si="0"/>
        <v>164714004.27582407</v>
      </c>
      <c r="G34" s="37">
        <f t="shared" si="0"/>
        <v>172438817.46004063</v>
      </c>
      <c r="H34" s="37">
        <f>SUM(H8:H32)</f>
        <v>181115546.38351998</v>
      </c>
      <c r="I34" s="37">
        <f>SUM(I8:I32)</f>
        <v>207782506.65579879</v>
      </c>
      <c r="J34" s="37">
        <f>SUM(J8:J32)</f>
        <v>238439595.45972392</v>
      </c>
      <c r="K34" s="37">
        <f>SUM(K8:K32)</f>
        <v>147705457.54625228</v>
      </c>
    </row>
    <row r="35" spans="1:11">
      <c r="B35" s="10"/>
      <c r="C35" s="10"/>
      <c r="D35" s="10"/>
      <c r="E35" s="216"/>
      <c r="F35" s="216"/>
      <c r="G35" s="216"/>
      <c r="H35" s="216"/>
      <c r="I35" s="216"/>
      <c r="J35" s="216"/>
    </row>
    <row r="37" spans="1:11">
      <c r="I37" s="223"/>
      <c r="J37" s="60"/>
    </row>
    <row r="38" spans="1:11">
      <c r="J38" s="60"/>
    </row>
    <row r="39" spans="1:11">
      <c r="J39" s="6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</row>
    <row r="43" spans="1:11">
      <c r="A43" s="10" t="s">
        <v>394</v>
      </c>
    </row>
    <row r="44" spans="1:11">
      <c r="A44" s="10" t="s">
        <v>158</v>
      </c>
    </row>
  </sheetData>
  <pageMargins left="0.7" right="0.7" top="0.75" bottom="0.75" header="0.3" footer="0.3"/>
  <pageSetup scale="33" orientation="landscape" r:id="rId1"/>
  <ignoredErrors>
    <ignoredError sqref="B34:J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94"/>
  <sheetViews>
    <sheetView zoomScale="130" zoomScaleNormal="130" workbookViewId="0"/>
  </sheetViews>
  <sheetFormatPr baseColWidth="10" defaultRowHeight="15"/>
  <sheetData>
    <row r="2" spans="2:8">
      <c r="B2" s="518" t="s">
        <v>384</v>
      </c>
      <c r="C2" s="518"/>
      <c r="D2" s="518"/>
      <c r="E2" s="518"/>
      <c r="F2" s="518"/>
      <c r="G2" s="518"/>
    </row>
    <row r="3" spans="2:8">
      <c r="B3" s="518" t="s">
        <v>249</v>
      </c>
      <c r="C3" s="518"/>
      <c r="D3" s="518"/>
      <c r="E3" s="518"/>
      <c r="F3" s="518"/>
      <c r="G3" s="518"/>
    </row>
    <row r="5" spans="2:8" ht="33.75">
      <c r="B5" s="200"/>
      <c r="C5" s="201" t="s">
        <v>250</v>
      </c>
      <c r="D5" s="200" t="s">
        <v>251</v>
      </c>
      <c r="E5" s="200" t="s">
        <v>252</v>
      </c>
      <c r="F5" s="202" t="s">
        <v>253</v>
      </c>
      <c r="G5" s="202" t="s">
        <v>254</v>
      </c>
      <c r="H5" s="202" t="s">
        <v>113</v>
      </c>
    </row>
    <row r="8" spans="2:8">
      <c r="B8" s="159">
        <v>2011</v>
      </c>
      <c r="C8" s="160" t="s">
        <v>255</v>
      </c>
      <c r="D8" s="161" t="s">
        <v>256</v>
      </c>
      <c r="E8" s="161">
        <v>74.252005180000012</v>
      </c>
      <c r="F8" s="161" t="s">
        <v>85</v>
      </c>
      <c r="G8" s="162" t="s">
        <v>85</v>
      </c>
      <c r="H8" s="162">
        <f>SUM(D8:G8)</f>
        <v>74.252005180000012</v>
      </c>
    </row>
    <row r="9" spans="2:8">
      <c r="B9" s="163"/>
      <c r="C9" s="164" t="s">
        <v>257</v>
      </c>
      <c r="D9" s="165">
        <v>5.07822101</v>
      </c>
      <c r="E9" s="165">
        <v>70.916692009999991</v>
      </c>
      <c r="F9" s="165">
        <v>5.4546779699999997</v>
      </c>
      <c r="G9" s="166" t="s">
        <v>85</v>
      </c>
      <c r="H9" s="166">
        <f t="shared" ref="H9:H61" si="0">SUM(D9:G9)</f>
        <v>81.44959098999999</v>
      </c>
    </row>
    <row r="10" spans="2:8">
      <c r="B10" s="167"/>
      <c r="C10" s="168" t="s">
        <v>258</v>
      </c>
      <c r="D10" s="169">
        <v>53.582341989999996</v>
      </c>
      <c r="E10" s="169">
        <v>0.95393199000000006</v>
      </c>
      <c r="F10" s="169">
        <v>65.223550990000007</v>
      </c>
      <c r="G10" s="170">
        <v>135.62538000999999</v>
      </c>
      <c r="H10" s="170">
        <f t="shared" si="0"/>
        <v>255.38520498</v>
      </c>
    </row>
    <row r="11" spans="2:8">
      <c r="B11" s="263"/>
      <c r="C11" s="261" t="s">
        <v>113</v>
      </c>
      <c r="D11" s="264">
        <f>SUM(D8:D10)</f>
        <v>58.660562999999996</v>
      </c>
      <c r="E11" s="264">
        <f t="shared" ref="E11:G11" si="1">SUM(E8:E10)</f>
        <v>146.12262917999999</v>
      </c>
      <c r="F11" s="264">
        <f t="shared" si="1"/>
        <v>70.678228960000013</v>
      </c>
      <c r="G11" s="264">
        <f t="shared" si="1"/>
        <v>135.62538000999999</v>
      </c>
      <c r="H11" s="264">
        <f t="shared" si="0"/>
        <v>411.08680114999993</v>
      </c>
    </row>
    <row r="12" spans="2:8">
      <c r="B12" s="159">
        <v>2012</v>
      </c>
      <c r="C12" s="160" t="s">
        <v>259</v>
      </c>
      <c r="D12" s="161">
        <v>62.824097009999996</v>
      </c>
      <c r="E12" s="161">
        <v>4.1418440200000006</v>
      </c>
      <c r="F12" s="161">
        <v>74.358613950000006</v>
      </c>
      <c r="G12" s="162">
        <v>81.362797069999985</v>
      </c>
      <c r="H12" s="162">
        <f t="shared" si="0"/>
        <v>222.68735205000002</v>
      </c>
    </row>
    <row r="13" spans="2:8">
      <c r="B13" s="163"/>
      <c r="C13" s="164" t="s">
        <v>260</v>
      </c>
      <c r="D13" s="165">
        <v>48.167363980000005</v>
      </c>
      <c r="E13" s="165">
        <v>0.10188</v>
      </c>
      <c r="F13" s="165">
        <v>60.340161020000004</v>
      </c>
      <c r="G13" s="166">
        <v>48.651877030000001</v>
      </c>
      <c r="H13" s="166">
        <f t="shared" si="0"/>
        <v>157.26128203000002</v>
      </c>
    </row>
    <row r="14" spans="2:8">
      <c r="B14" s="163"/>
      <c r="C14" s="164" t="s">
        <v>261</v>
      </c>
      <c r="D14" s="165">
        <v>9.1524989899999998</v>
      </c>
      <c r="E14" s="165">
        <v>0.37464199999999998</v>
      </c>
      <c r="F14" s="165">
        <v>9.9011580099999996</v>
      </c>
      <c r="G14" s="166">
        <v>63.045594969999996</v>
      </c>
      <c r="H14" s="166">
        <f t="shared" si="0"/>
        <v>82.473893969999992</v>
      </c>
    </row>
    <row r="15" spans="2:8">
      <c r="B15" s="163"/>
      <c r="C15" s="164" t="s">
        <v>262</v>
      </c>
      <c r="D15" s="165" t="s">
        <v>256</v>
      </c>
      <c r="E15" s="165">
        <v>0.65635500000000002</v>
      </c>
      <c r="F15" s="165" t="s">
        <v>85</v>
      </c>
      <c r="G15" s="166" t="s">
        <v>85</v>
      </c>
      <c r="H15" s="166">
        <f t="shared" si="0"/>
        <v>0.65635500000000002</v>
      </c>
    </row>
    <row r="16" spans="2:8">
      <c r="B16" s="163"/>
      <c r="C16" s="164" t="s">
        <v>263</v>
      </c>
      <c r="D16" s="165">
        <v>39.030414999999998</v>
      </c>
      <c r="E16" s="165">
        <v>1.0892379699999999</v>
      </c>
      <c r="F16" s="165">
        <v>49.080779019999994</v>
      </c>
      <c r="G16" s="166">
        <v>145.60501001</v>
      </c>
      <c r="H16" s="166">
        <f t="shared" si="0"/>
        <v>234.805442</v>
      </c>
    </row>
    <row r="17" spans="2:8">
      <c r="B17" s="163"/>
      <c r="C17" s="164" t="s">
        <v>264</v>
      </c>
      <c r="D17" s="165">
        <v>79.399479990000003</v>
      </c>
      <c r="E17" s="165">
        <v>0.66559897000000001</v>
      </c>
      <c r="F17" s="165">
        <v>102.48355596000002</v>
      </c>
      <c r="G17" s="166">
        <v>107.716645</v>
      </c>
      <c r="H17" s="166">
        <f t="shared" si="0"/>
        <v>290.26527992000001</v>
      </c>
    </row>
    <row r="18" spans="2:8">
      <c r="B18" s="163"/>
      <c r="C18" s="164" t="s">
        <v>265</v>
      </c>
      <c r="D18" s="165" t="s">
        <v>256</v>
      </c>
      <c r="E18" s="165">
        <v>0.35561801999999998</v>
      </c>
      <c r="F18" s="165">
        <v>0.39148200000000005</v>
      </c>
      <c r="G18" s="166" t="s">
        <v>85</v>
      </c>
      <c r="H18" s="166">
        <f t="shared" si="0"/>
        <v>0.74710001999999998</v>
      </c>
    </row>
    <row r="19" spans="2:8">
      <c r="B19" s="163"/>
      <c r="C19" s="164" t="s">
        <v>266</v>
      </c>
      <c r="D19" s="165">
        <v>18.247289000000002</v>
      </c>
      <c r="E19" s="165">
        <v>1.148998</v>
      </c>
      <c r="F19" s="165">
        <v>25.069594939999998</v>
      </c>
      <c r="G19" s="166" t="s">
        <v>85</v>
      </c>
      <c r="H19" s="166">
        <f t="shared" si="0"/>
        <v>44.465881940000003</v>
      </c>
    </row>
    <row r="20" spans="2:8">
      <c r="B20" s="163"/>
      <c r="C20" s="164" t="s">
        <v>267</v>
      </c>
      <c r="D20" s="165">
        <v>96.126011009999985</v>
      </c>
      <c r="E20" s="165">
        <v>1.207028</v>
      </c>
      <c r="F20" s="165">
        <v>124.00815412</v>
      </c>
      <c r="G20" s="166">
        <v>274.66685699999999</v>
      </c>
      <c r="H20" s="166">
        <f t="shared" si="0"/>
        <v>496.00805012999996</v>
      </c>
    </row>
    <row r="21" spans="2:8">
      <c r="B21" s="163"/>
      <c r="C21" s="164" t="s">
        <v>255</v>
      </c>
      <c r="D21" s="165" t="s">
        <v>256</v>
      </c>
      <c r="E21" s="165">
        <v>1.6384880000000002</v>
      </c>
      <c r="F21" s="165" t="s">
        <v>85</v>
      </c>
      <c r="G21" s="166" t="s">
        <v>85</v>
      </c>
      <c r="H21" s="166">
        <f t="shared" si="0"/>
        <v>1.6384880000000002</v>
      </c>
    </row>
    <row r="22" spans="2:8">
      <c r="B22" s="163"/>
      <c r="C22" s="164" t="s">
        <v>257</v>
      </c>
      <c r="D22" s="165">
        <v>37.156631010000005</v>
      </c>
      <c r="E22" s="165">
        <v>1.271609</v>
      </c>
      <c r="F22" s="165">
        <v>54.745559030000003</v>
      </c>
      <c r="G22" s="166" t="s">
        <v>85</v>
      </c>
      <c r="H22" s="166">
        <f t="shared" si="0"/>
        <v>93.173799040000006</v>
      </c>
    </row>
    <row r="23" spans="2:8">
      <c r="B23" s="167"/>
      <c r="C23" s="168" t="s">
        <v>268</v>
      </c>
      <c r="D23" s="169">
        <v>51.55153301</v>
      </c>
      <c r="E23" s="169">
        <v>5.9597000000000004E-2</v>
      </c>
      <c r="F23" s="169">
        <v>71.292634950000007</v>
      </c>
      <c r="G23" s="170">
        <v>220.61931699000002</v>
      </c>
      <c r="H23" s="170">
        <f t="shared" si="0"/>
        <v>343.52308195000001</v>
      </c>
    </row>
    <row r="24" spans="2:8">
      <c r="B24" s="263"/>
      <c r="C24" s="261" t="s">
        <v>113</v>
      </c>
      <c r="D24" s="264">
        <f>SUM(D12:D23)</f>
        <v>441.65531900000008</v>
      </c>
      <c r="E24" s="264">
        <f t="shared" ref="E24:G24" si="2">SUM(E12:E23)</f>
        <v>12.710895980000002</v>
      </c>
      <c r="F24" s="264">
        <f t="shared" si="2"/>
        <v>571.671693</v>
      </c>
      <c r="G24" s="264">
        <f t="shared" si="2"/>
        <v>941.66809807000004</v>
      </c>
      <c r="H24" s="264">
        <f t="shared" si="0"/>
        <v>1967.70600605</v>
      </c>
    </row>
    <row r="25" spans="2:8">
      <c r="B25" s="159">
        <v>2013</v>
      </c>
      <c r="C25" s="160" t="s">
        <v>259</v>
      </c>
      <c r="D25" s="161">
        <v>7.6820100000000004E-3</v>
      </c>
      <c r="E25" s="161">
        <v>1.6654300100000001</v>
      </c>
      <c r="F25" s="161">
        <v>0.67418499999999992</v>
      </c>
      <c r="G25" s="162">
        <v>0</v>
      </c>
      <c r="H25" s="162">
        <f t="shared" si="0"/>
        <v>2.3472970200000001</v>
      </c>
    </row>
    <row r="26" spans="2:8">
      <c r="B26" s="163"/>
      <c r="C26" s="164" t="s">
        <v>260</v>
      </c>
      <c r="D26" s="165">
        <v>21.660934000000001</v>
      </c>
      <c r="E26" s="165">
        <v>2.360214</v>
      </c>
      <c r="F26" s="165">
        <v>33.753632039999999</v>
      </c>
      <c r="G26" s="166">
        <v>5.4566549999999996</v>
      </c>
      <c r="H26" s="166">
        <f t="shared" si="0"/>
        <v>63.231435039999994</v>
      </c>
    </row>
    <row r="27" spans="2:8">
      <c r="B27" s="163"/>
      <c r="C27" s="164" t="s">
        <v>261</v>
      </c>
      <c r="D27" s="165">
        <v>65.725545979999993</v>
      </c>
      <c r="E27" s="165">
        <v>1.359478</v>
      </c>
      <c r="F27" s="165">
        <v>90.361466989999997</v>
      </c>
      <c r="G27" s="166">
        <v>293.31292001999998</v>
      </c>
      <c r="H27" s="166">
        <f t="shared" si="0"/>
        <v>450.75941098999999</v>
      </c>
    </row>
    <row r="28" spans="2:8">
      <c r="B28" s="163"/>
      <c r="C28" s="164" t="s">
        <v>220</v>
      </c>
      <c r="D28" s="165">
        <v>1.3670899599999999</v>
      </c>
      <c r="E28" s="165">
        <v>0.489813</v>
      </c>
      <c r="F28" s="165">
        <v>0.87217999999999996</v>
      </c>
      <c r="G28" s="166">
        <v>1.9000000000000001E-5</v>
      </c>
      <c r="H28" s="166">
        <f t="shared" si="0"/>
        <v>2.7291019599999999</v>
      </c>
    </row>
    <row r="29" spans="2:8">
      <c r="B29" s="163"/>
      <c r="C29" s="164" t="s">
        <v>263</v>
      </c>
      <c r="D29" s="165">
        <v>23.826887970000001</v>
      </c>
      <c r="E29" s="165">
        <v>0.68775702000000005</v>
      </c>
      <c r="F29" s="165">
        <v>34.449959069999998</v>
      </c>
      <c r="G29" s="166">
        <v>132.62300809000001</v>
      </c>
      <c r="H29" s="166">
        <f t="shared" si="0"/>
        <v>191.58761215000001</v>
      </c>
    </row>
    <row r="30" spans="2:8">
      <c r="B30" s="163"/>
      <c r="C30" s="164" t="s">
        <v>264</v>
      </c>
      <c r="D30" s="165">
        <v>73.42502300999999</v>
      </c>
      <c r="E30" s="165">
        <v>0.47390100000000002</v>
      </c>
      <c r="F30" s="165">
        <v>112.57678302000001</v>
      </c>
      <c r="G30" s="166">
        <v>20.224245</v>
      </c>
      <c r="H30" s="166">
        <f t="shared" si="0"/>
        <v>206.69995202999999</v>
      </c>
    </row>
    <row r="31" spans="2:8">
      <c r="B31" s="163"/>
      <c r="C31" s="164" t="s">
        <v>265</v>
      </c>
      <c r="D31" s="165">
        <v>0</v>
      </c>
      <c r="E31" s="165">
        <v>0.63022696999999994</v>
      </c>
      <c r="F31" s="165">
        <v>0.32477</v>
      </c>
      <c r="G31" s="166">
        <v>0</v>
      </c>
      <c r="H31" s="166">
        <f t="shared" si="0"/>
        <v>0.95499696999999995</v>
      </c>
    </row>
    <row r="32" spans="2:8">
      <c r="B32" s="163"/>
      <c r="C32" s="164" t="s">
        <v>269</v>
      </c>
      <c r="D32" s="165">
        <v>25.174167000000001</v>
      </c>
      <c r="E32" s="165">
        <v>0.69820694999999999</v>
      </c>
      <c r="F32" s="165">
        <v>45.54200307</v>
      </c>
      <c r="G32" s="166">
        <v>72.417529980000012</v>
      </c>
      <c r="H32" s="166">
        <f t="shared" si="0"/>
        <v>143.831907</v>
      </c>
    </row>
    <row r="33" spans="2:8">
      <c r="B33" s="163"/>
      <c r="C33" s="164" t="s">
        <v>270</v>
      </c>
      <c r="D33" s="165">
        <v>41.106206010000008</v>
      </c>
      <c r="E33" s="165">
        <v>0.65959699999999999</v>
      </c>
      <c r="F33" s="165">
        <v>60.56780002</v>
      </c>
      <c r="G33" s="166">
        <v>96.463214010000016</v>
      </c>
      <c r="H33" s="166">
        <f t="shared" si="0"/>
        <v>198.79681704000001</v>
      </c>
    </row>
    <row r="34" spans="2:8">
      <c r="B34" s="163"/>
      <c r="C34" s="164" t="s">
        <v>271</v>
      </c>
      <c r="D34" s="165">
        <v>3.9786000000000002E-2</v>
      </c>
      <c r="E34" s="165">
        <v>0.80451007999999991</v>
      </c>
      <c r="F34" s="165">
        <v>1.1600559499999998</v>
      </c>
      <c r="G34" s="166">
        <v>0.2</v>
      </c>
      <c r="H34" s="166">
        <f t="shared" si="0"/>
        <v>2.2043520299999999</v>
      </c>
    </row>
    <row r="35" spans="2:8">
      <c r="B35" s="163"/>
      <c r="C35" s="164" t="s">
        <v>257</v>
      </c>
      <c r="D35" s="165">
        <v>13.09331203</v>
      </c>
      <c r="E35" s="165">
        <v>0.6853490000000001</v>
      </c>
      <c r="F35" s="165">
        <v>20.488748059999999</v>
      </c>
      <c r="G35" s="166">
        <v>178.25462704</v>
      </c>
      <c r="H35" s="166">
        <f t="shared" si="0"/>
        <v>212.52203613</v>
      </c>
    </row>
    <row r="36" spans="2:8">
      <c r="B36" s="167"/>
      <c r="C36" s="168" t="s">
        <v>258</v>
      </c>
      <c r="D36" s="169">
        <v>71.55782400999999</v>
      </c>
      <c r="E36" s="169">
        <v>1.3957080000000002</v>
      </c>
      <c r="F36" s="169">
        <v>104.59380802</v>
      </c>
      <c r="G36" s="170">
        <v>10.52248393</v>
      </c>
      <c r="H36" s="170">
        <f t="shared" si="0"/>
        <v>188.06982395999998</v>
      </c>
    </row>
    <row r="37" spans="2:8">
      <c r="B37" s="263"/>
      <c r="C37" s="261" t="s">
        <v>113</v>
      </c>
      <c r="D37" s="264">
        <f>SUM(D25:D36)</f>
        <v>336.98445797999995</v>
      </c>
      <c r="E37" s="264">
        <f t="shared" ref="E37:G37" si="3">SUM(E25:E36)</f>
        <v>11.910191030000002</v>
      </c>
      <c r="F37" s="264">
        <f t="shared" si="3"/>
        <v>505.36539124000001</v>
      </c>
      <c r="G37" s="264">
        <f t="shared" si="3"/>
        <v>809.47470207000003</v>
      </c>
      <c r="H37" s="264">
        <f t="shared" si="0"/>
        <v>1663.7347423199999</v>
      </c>
    </row>
    <row r="38" spans="2:8">
      <c r="B38" s="159">
        <v>2014</v>
      </c>
      <c r="C38" s="160" t="s">
        <v>259</v>
      </c>
      <c r="D38" s="161" t="s">
        <v>85</v>
      </c>
      <c r="E38" s="161">
        <v>1.3267860900000001</v>
      </c>
      <c r="F38" s="161" t="s">
        <v>85</v>
      </c>
      <c r="G38" s="162" t="s">
        <v>85</v>
      </c>
      <c r="H38" s="162">
        <f t="shared" si="0"/>
        <v>1.3267860900000001</v>
      </c>
    </row>
    <row r="39" spans="2:8">
      <c r="B39" s="163"/>
      <c r="C39" s="164" t="s">
        <v>260</v>
      </c>
      <c r="D39" s="165">
        <v>10.899421019999998</v>
      </c>
      <c r="E39" s="165">
        <v>0.32034800000000002</v>
      </c>
      <c r="F39" s="165">
        <v>15.217180990000001</v>
      </c>
      <c r="G39" s="166">
        <v>55.58428601</v>
      </c>
      <c r="H39" s="166">
        <f t="shared" si="0"/>
        <v>82.021236020000003</v>
      </c>
    </row>
    <row r="40" spans="2:8">
      <c r="B40" s="163"/>
      <c r="C40" s="164" t="s">
        <v>261</v>
      </c>
      <c r="D40" s="165">
        <v>61.024490990000004</v>
      </c>
      <c r="E40" s="165">
        <v>0.82191999999999998</v>
      </c>
      <c r="F40" s="165">
        <v>98.17055302</v>
      </c>
      <c r="G40" s="166">
        <v>182.77540000999997</v>
      </c>
      <c r="H40" s="166">
        <f t="shared" si="0"/>
        <v>342.79236401999998</v>
      </c>
    </row>
    <row r="41" spans="2:8">
      <c r="B41" s="163"/>
      <c r="C41" s="164" t="s">
        <v>262</v>
      </c>
      <c r="D41" s="165">
        <v>3.6859999999999997E-2</v>
      </c>
      <c r="E41" s="165">
        <v>0.92506001000000004</v>
      </c>
      <c r="F41" s="165">
        <v>7.8101000000000004E-2</v>
      </c>
      <c r="G41" s="166">
        <v>3.8099999999999999E-4</v>
      </c>
      <c r="H41" s="166">
        <f t="shared" si="0"/>
        <v>1.04040201</v>
      </c>
    </row>
    <row r="42" spans="2:8">
      <c r="B42" s="163"/>
      <c r="C42" s="164" t="s">
        <v>263</v>
      </c>
      <c r="D42" s="165">
        <v>38.302218000000018</v>
      </c>
      <c r="E42" s="165">
        <v>42.345388</v>
      </c>
      <c r="F42" s="165">
        <v>54.057368050000008</v>
      </c>
      <c r="G42" s="166">
        <v>1.9800000000000002E-4</v>
      </c>
      <c r="H42" s="166">
        <f t="shared" si="0"/>
        <v>134.70517205000004</v>
      </c>
    </row>
    <row r="43" spans="2:8">
      <c r="B43" s="163"/>
      <c r="C43" s="164" t="s">
        <v>264</v>
      </c>
      <c r="D43" s="165">
        <v>64.771010009999998</v>
      </c>
      <c r="E43" s="165">
        <v>10.538568999999999</v>
      </c>
      <c r="F43" s="165">
        <v>88.058616010000009</v>
      </c>
      <c r="G43" s="166">
        <v>101.32263998000001</v>
      </c>
      <c r="H43" s="166">
        <f t="shared" si="0"/>
        <v>264.69083499999999</v>
      </c>
    </row>
    <row r="44" spans="2:8">
      <c r="B44" s="163"/>
      <c r="C44" s="164" t="s">
        <v>265</v>
      </c>
      <c r="D44" s="165" t="s">
        <v>85</v>
      </c>
      <c r="E44" s="165">
        <v>0.33582699999999999</v>
      </c>
      <c r="F44" s="165">
        <v>0.26256699999999999</v>
      </c>
      <c r="G44" s="166">
        <v>2.1699999999999999E-4</v>
      </c>
      <c r="H44" s="166">
        <f t="shared" si="0"/>
        <v>0.598611</v>
      </c>
    </row>
    <row r="45" spans="2:8">
      <c r="B45" s="163"/>
      <c r="C45" s="164" t="s">
        <v>266</v>
      </c>
      <c r="D45" s="165">
        <v>40.871275009999998</v>
      </c>
      <c r="E45" s="165">
        <v>11.906943</v>
      </c>
      <c r="F45" s="165">
        <v>46.515311079999996</v>
      </c>
      <c r="G45" s="166" t="s">
        <v>85</v>
      </c>
      <c r="H45" s="166">
        <f t="shared" si="0"/>
        <v>99.293529089999993</v>
      </c>
    </row>
    <row r="46" spans="2:8">
      <c r="B46" s="163"/>
      <c r="C46" s="164" t="s">
        <v>267</v>
      </c>
      <c r="D46" s="165">
        <v>45.749031000000002</v>
      </c>
      <c r="E46" s="165">
        <v>10.390864029999999</v>
      </c>
      <c r="F46" s="165">
        <v>76.482171969999996</v>
      </c>
      <c r="G46" s="166">
        <v>81.299084989999983</v>
      </c>
      <c r="H46" s="166">
        <f t="shared" si="0"/>
        <v>213.92115199</v>
      </c>
    </row>
    <row r="47" spans="2:8">
      <c r="B47" s="163"/>
      <c r="C47" s="164" t="s">
        <v>255</v>
      </c>
      <c r="D47" s="165" t="s">
        <v>85</v>
      </c>
      <c r="E47" s="165">
        <v>10.64740407</v>
      </c>
      <c r="F47" s="165">
        <v>0.13961199999999999</v>
      </c>
      <c r="G47" s="166">
        <v>1.9000000000000001E-5</v>
      </c>
      <c r="H47" s="166">
        <f t="shared" si="0"/>
        <v>10.78703507</v>
      </c>
    </row>
    <row r="48" spans="2:8">
      <c r="B48" s="163"/>
      <c r="C48" s="164" t="s">
        <v>257</v>
      </c>
      <c r="D48" s="165">
        <v>6.2949449999999993</v>
      </c>
      <c r="E48" s="165">
        <v>10.467304</v>
      </c>
      <c r="F48" s="165">
        <v>11.64411799</v>
      </c>
      <c r="G48" s="166">
        <v>31.104816010000004</v>
      </c>
      <c r="H48" s="166">
        <f t="shared" si="0"/>
        <v>59.511183000000003</v>
      </c>
    </row>
    <row r="49" spans="2:9">
      <c r="B49" s="167"/>
      <c r="C49" s="168" t="s">
        <v>268</v>
      </c>
      <c r="D49" s="169">
        <v>104.50301395999999</v>
      </c>
      <c r="E49" s="169">
        <v>20.614069000000001</v>
      </c>
      <c r="F49" s="169">
        <v>138.34492804000004</v>
      </c>
      <c r="G49" s="170">
        <v>83.019745959999995</v>
      </c>
      <c r="H49" s="170">
        <f t="shared" si="0"/>
        <v>346.48175695999998</v>
      </c>
    </row>
    <row r="50" spans="2:9">
      <c r="B50" s="263"/>
      <c r="C50" s="261" t="s">
        <v>113</v>
      </c>
      <c r="D50" s="264">
        <f>SUM(D38:D49)</f>
        <v>372.45226499</v>
      </c>
      <c r="E50" s="264">
        <f t="shared" ref="E50:G50" si="4">SUM(E38:E49)</f>
        <v>120.64048220000002</v>
      </c>
      <c r="F50" s="264">
        <f t="shared" si="4"/>
        <v>528.97052714999995</v>
      </c>
      <c r="G50" s="264">
        <f t="shared" si="4"/>
        <v>535.10678796000002</v>
      </c>
      <c r="H50" s="264">
        <f t="shared" si="0"/>
        <v>1557.1700622999999</v>
      </c>
    </row>
    <row r="51" spans="2:9">
      <c r="B51" s="159">
        <v>2015</v>
      </c>
      <c r="C51" s="160" t="s">
        <v>259</v>
      </c>
      <c r="D51" s="161" t="s">
        <v>85</v>
      </c>
      <c r="E51" s="161">
        <v>6.7580000000000001E-3</v>
      </c>
      <c r="F51" s="161">
        <v>4.6379999999999998E-3</v>
      </c>
      <c r="G51" s="162" t="s">
        <v>85</v>
      </c>
      <c r="H51" s="162">
        <f t="shared" si="0"/>
        <v>1.1396E-2</v>
      </c>
    </row>
    <row r="52" spans="2:9">
      <c r="B52" s="163"/>
      <c r="C52" s="164" t="s">
        <v>260</v>
      </c>
      <c r="D52" s="165">
        <v>21.104106980000001</v>
      </c>
      <c r="E52" s="165">
        <v>20.560317009999999</v>
      </c>
      <c r="F52" s="165">
        <v>27.443180969999997</v>
      </c>
      <c r="G52" s="166">
        <v>70.524554000000009</v>
      </c>
      <c r="H52" s="166">
        <f t="shared" si="0"/>
        <v>139.63215896000003</v>
      </c>
    </row>
    <row r="53" spans="2:9">
      <c r="B53" s="163"/>
      <c r="C53" s="164" t="s">
        <v>261</v>
      </c>
      <c r="D53" s="165">
        <v>39.545321969999996</v>
      </c>
      <c r="E53" s="165">
        <v>11.567159999999999</v>
      </c>
      <c r="F53" s="165">
        <v>68.441786059999998</v>
      </c>
      <c r="G53" s="166">
        <v>73.175221010000001</v>
      </c>
      <c r="H53" s="166">
        <f t="shared" si="0"/>
        <v>192.72948904</v>
      </c>
      <c r="I53" s="158"/>
    </row>
    <row r="54" spans="2:9">
      <c r="B54" s="163"/>
      <c r="C54" s="164" t="s">
        <v>262</v>
      </c>
      <c r="D54" s="165" t="s">
        <v>85</v>
      </c>
      <c r="E54" s="165">
        <v>16.368392979999999</v>
      </c>
      <c r="F54" s="165" t="s">
        <v>85</v>
      </c>
      <c r="G54" s="166">
        <v>2.0000000000000002E-5</v>
      </c>
      <c r="H54" s="166">
        <f t="shared" si="0"/>
        <v>16.368412979999999</v>
      </c>
      <c r="I54" s="158"/>
    </row>
    <row r="55" spans="2:9">
      <c r="B55" s="163"/>
      <c r="C55" s="164" t="s">
        <v>263</v>
      </c>
      <c r="D55" s="165">
        <v>17.089969980000003</v>
      </c>
      <c r="E55" s="165">
        <v>17.583893009999997</v>
      </c>
      <c r="F55" s="165">
        <v>16.96176904</v>
      </c>
      <c r="G55" s="166">
        <v>48.619993999999998</v>
      </c>
      <c r="H55" s="166">
        <f t="shared" si="0"/>
        <v>100.25562603</v>
      </c>
      <c r="I55" s="158"/>
    </row>
    <row r="56" spans="2:9">
      <c r="B56" s="163"/>
      <c r="C56" s="164" t="s">
        <v>264</v>
      </c>
      <c r="D56" s="165">
        <v>32.906866999999998</v>
      </c>
      <c r="E56" s="165">
        <v>19.527011039999998</v>
      </c>
      <c r="F56" s="165">
        <v>63.153355050000002</v>
      </c>
      <c r="G56" s="166">
        <v>1.2717000000000001E-2</v>
      </c>
      <c r="H56" s="166">
        <f t="shared" si="0"/>
        <v>115.59995008999999</v>
      </c>
      <c r="I56" s="158"/>
    </row>
    <row r="57" spans="2:9">
      <c r="B57" s="163"/>
      <c r="C57" s="164" t="s">
        <v>265</v>
      </c>
      <c r="D57" s="165">
        <v>4.5823999999999997E-2</v>
      </c>
      <c r="E57" s="165">
        <v>21.45757699</v>
      </c>
      <c r="F57" s="165">
        <v>0.34621499999999999</v>
      </c>
      <c r="G57" s="166">
        <v>5.2659999999999998E-3</v>
      </c>
      <c r="H57" s="166">
        <f t="shared" si="0"/>
        <v>21.854881989999999</v>
      </c>
      <c r="I57" s="158"/>
    </row>
    <row r="58" spans="2:9">
      <c r="B58" s="163"/>
      <c r="C58" s="164" t="s">
        <v>269</v>
      </c>
      <c r="D58" s="165">
        <v>22.478963090000001</v>
      </c>
      <c r="E58" s="165">
        <v>17.745928980000002</v>
      </c>
      <c r="F58" s="165">
        <v>24.046518980000002</v>
      </c>
      <c r="G58" s="166">
        <v>28.710903979999998</v>
      </c>
      <c r="H58" s="166">
        <f t="shared" si="0"/>
        <v>92.982315030000009</v>
      </c>
      <c r="I58" s="158"/>
    </row>
    <row r="59" spans="2:9">
      <c r="B59" s="163"/>
      <c r="C59" s="164" t="s">
        <v>279</v>
      </c>
      <c r="D59" s="165">
        <v>34.952205970000001</v>
      </c>
      <c r="E59" s="165">
        <v>25.846466009999997</v>
      </c>
      <c r="F59" s="165">
        <v>69.470865990000007</v>
      </c>
      <c r="G59" s="166">
        <v>63.415780930000004</v>
      </c>
      <c r="H59" s="166">
        <f t="shared" si="0"/>
        <v>193.6853189</v>
      </c>
      <c r="I59" s="158"/>
    </row>
    <row r="60" spans="2:9">
      <c r="B60" s="163"/>
      <c r="C60" s="164" t="s">
        <v>271</v>
      </c>
      <c r="D60" s="165">
        <v>0.65587099000000004</v>
      </c>
      <c r="E60" s="165">
        <v>8.1258590000000002</v>
      </c>
      <c r="F60" s="165">
        <v>0.90228700000000006</v>
      </c>
      <c r="G60" s="166" t="s">
        <v>85</v>
      </c>
      <c r="H60" s="166">
        <f t="shared" si="0"/>
        <v>9.6840169899999999</v>
      </c>
      <c r="I60" s="158"/>
    </row>
    <row r="61" spans="2:9">
      <c r="B61" s="163"/>
      <c r="C61" s="164" t="s">
        <v>257</v>
      </c>
      <c r="D61" s="165">
        <v>3.9933909999999999</v>
      </c>
      <c r="E61" s="165">
        <v>24.51756</v>
      </c>
      <c r="F61" s="165">
        <v>22.891978910000002</v>
      </c>
      <c r="G61" s="166">
        <v>13.276207990000001</v>
      </c>
      <c r="H61" s="166">
        <f t="shared" si="0"/>
        <v>64.679137900000001</v>
      </c>
      <c r="I61" s="158"/>
    </row>
    <row r="62" spans="2:9">
      <c r="B62" s="167"/>
      <c r="C62" s="168" t="s">
        <v>268</v>
      </c>
      <c r="D62" s="169">
        <v>35.403344019999999</v>
      </c>
      <c r="E62" s="169">
        <v>15.398918</v>
      </c>
      <c r="F62" s="169">
        <v>58.496908980000008</v>
      </c>
      <c r="G62" s="170">
        <v>46.422501979999993</v>
      </c>
      <c r="H62" s="170">
        <f>SUM(D62:G62)</f>
        <v>155.72167297999999</v>
      </c>
      <c r="I62" s="158"/>
    </row>
    <row r="63" spans="2:9">
      <c r="B63" s="260"/>
      <c r="C63" s="261" t="s">
        <v>113</v>
      </c>
      <c r="D63" s="262">
        <f>SUM(D51:D62)</f>
        <v>208.17586499999999</v>
      </c>
      <c r="E63" s="262">
        <f t="shared" ref="E63:G63" si="5">SUM(E51:E62)</f>
        <v>198.70584102000001</v>
      </c>
      <c r="F63" s="262">
        <f t="shared" si="5"/>
        <v>352.15950397999995</v>
      </c>
      <c r="G63" s="262">
        <f t="shared" si="5"/>
        <v>344.16316688999996</v>
      </c>
      <c r="H63" s="262">
        <f>SUM(H51:H62)</f>
        <v>1103.20437689</v>
      </c>
    </row>
    <row r="64" spans="2:9">
      <c r="B64" s="159">
        <v>2016</v>
      </c>
      <c r="C64" s="160" t="s">
        <v>259</v>
      </c>
      <c r="D64" s="161">
        <v>1.376401E-2</v>
      </c>
      <c r="E64" s="161">
        <v>14.001267029999999</v>
      </c>
      <c r="F64" s="161">
        <v>1.0660019999999999</v>
      </c>
      <c r="G64" s="162">
        <v>4.2499999999999998E-4</v>
      </c>
      <c r="H64" s="166">
        <f t="shared" ref="H64:H67" si="6">SUM(D64:G64)</f>
        <v>15.081458039999998</v>
      </c>
    </row>
    <row r="65" spans="2:8">
      <c r="B65" s="163"/>
      <c r="C65" s="164" t="s">
        <v>260</v>
      </c>
      <c r="D65" s="165">
        <v>5.1839040400000007</v>
      </c>
      <c r="E65" s="165">
        <v>1.8508910000000001</v>
      </c>
      <c r="F65" s="165">
        <v>27.817612949999997</v>
      </c>
      <c r="G65" s="166">
        <v>5.931448969999999</v>
      </c>
      <c r="H65" s="166">
        <f t="shared" si="6"/>
        <v>40.783856959999994</v>
      </c>
    </row>
    <row r="66" spans="2:8">
      <c r="B66" s="163"/>
      <c r="C66" s="164" t="s">
        <v>261</v>
      </c>
      <c r="D66" s="165">
        <v>29.740412020000001</v>
      </c>
      <c r="E66" s="165">
        <v>12.69303</v>
      </c>
      <c r="F66" s="165">
        <v>67.868325979999995</v>
      </c>
      <c r="G66" s="166">
        <v>54.457932</v>
      </c>
      <c r="H66" s="166">
        <f t="shared" si="6"/>
        <v>164.75970000000001</v>
      </c>
    </row>
    <row r="67" spans="2:8">
      <c r="B67" s="163"/>
      <c r="C67" s="164" t="s">
        <v>262</v>
      </c>
      <c r="D67" s="165" t="s">
        <v>85</v>
      </c>
      <c r="E67" s="165">
        <v>6.7270079800000007</v>
      </c>
      <c r="F67" s="165">
        <v>0.33634199999999997</v>
      </c>
      <c r="G67" s="166" t="s">
        <v>85</v>
      </c>
      <c r="H67" s="166">
        <f t="shared" si="6"/>
        <v>7.0633499800000008</v>
      </c>
    </row>
    <row r="68" spans="2:8">
      <c r="B68" s="163"/>
      <c r="C68" s="164" t="s">
        <v>263</v>
      </c>
      <c r="D68" s="165">
        <v>14.202285009999999</v>
      </c>
      <c r="E68" s="165">
        <v>17.326237039999999</v>
      </c>
      <c r="F68" s="165">
        <v>35.276917049999994</v>
      </c>
      <c r="G68" s="166">
        <v>8.4021020000000011</v>
      </c>
      <c r="H68" s="166">
        <f t="shared" ref="H68:H73" si="7">SUM(D68:G68)</f>
        <v>75.2075411</v>
      </c>
    </row>
    <row r="69" spans="2:8" ht="13.9" customHeight="1">
      <c r="B69" s="163"/>
      <c r="C69" s="164" t="s">
        <v>264</v>
      </c>
      <c r="D69" s="165">
        <v>34.191086000000006</v>
      </c>
      <c r="E69" s="165">
        <v>16.941938990000004</v>
      </c>
      <c r="F69" s="165">
        <v>70.099692960000013</v>
      </c>
      <c r="G69" s="166">
        <v>4.0374099999999995</v>
      </c>
      <c r="H69" s="166">
        <f t="shared" si="7"/>
        <v>125.27012795000002</v>
      </c>
    </row>
    <row r="70" spans="2:8">
      <c r="B70" s="163"/>
      <c r="C70" s="164" t="s">
        <v>265</v>
      </c>
      <c r="D70" s="165" t="s">
        <v>85</v>
      </c>
      <c r="E70" s="165">
        <v>8.5411700499999998</v>
      </c>
      <c r="F70" s="165" t="s">
        <v>85</v>
      </c>
      <c r="G70" s="166">
        <v>2.0000000000000002E-5</v>
      </c>
      <c r="H70" s="166">
        <f t="shared" si="7"/>
        <v>8.5411900499999991</v>
      </c>
    </row>
    <row r="71" spans="2:8">
      <c r="B71" s="163"/>
      <c r="C71" s="164" t="s">
        <v>269</v>
      </c>
      <c r="D71" s="165">
        <v>29.751061050000001</v>
      </c>
      <c r="E71" s="165">
        <v>19.108841000000002</v>
      </c>
      <c r="F71" s="165">
        <v>46.702360999999996</v>
      </c>
      <c r="G71" s="166">
        <v>6.2599240199999997</v>
      </c>
      <c r="H71" s="166">
        <f t="shared" si="7"/>
        <v>101.82218707</v>
      </c>
    </row>
    <row r="72" spans="2:8" s="277" customFormat="1">
      <c r="B72" s="163"/>
      <c r="C72" s="164" t="s">
        <v>354</v>
      </c>
      <c r="D72" s="165">
        <v>34.012697000000003</v>
      </c>
      <c r="E72" s="165">
        <v>40.359092960000005</v>
      </c>
      <c r="F72" s="165">
        <v>110.10975304000002</v>
      </c>
      <c r="G72" s="166">
        <v>6.5678010000000002</v>
      </c>
      <c r="H72" s="166">
        <f t="shared" si="7"/>
        <v>191.04934400000002</v>
      </c>
    </row>
    <row r="73" spans="2:8" s="274" customFormat="1">
      <c r="B73" s="163"/>
      <c r="C73" s="164" t="s">
        <v>271</v>
      </c>
      <c r="D73" s="165" t="s">
        <v>85</v>
      </c>
      <c r="E73" s="165">
        <v>18.577441060000002</v>
      </c>
      <c r="F73" s="165">
        <v>0.412051</v>
      </c>
      <c r="G73" s="166" t="s">
        <v>85</v>
      </c>
      <c r="H73" s="166">
        <f t="shared" si="7"/>
        <v>18.989492060000003</v>
      </c>
    </row>
    <row r="74" spans="2:8" s="289" customFormat="1">
      <c r="B74" s="163"/>
      <c r="C74" s="164" t="s">
        <v>257</v>
      </c>
      <c r="D74" s="165">
        <v>22.671478</v>
      </c>
      <c r="E74" s="165">
        <v>16.640420979999998</v>
      </c>
      <c r="F74" s="165">
        <v>43.419377040000001</v>
      </c>
      <c r="G74" s="166">
        <v>4.0992090000000001</v>
      </c>
      <c r="H74" s="166">
        <f t="shared" ref="H74:H75" si="8">SUM(D74:G74)</f>
        <v>86.830485019999998</v>
      </c>
    </row>
    <row r="75" spans="2:8" s="289" customFormat="1">
      <c r="B75" s="163"/>
      <c r="C75" s="164" t="s">
        <v>268</v>
      </c>
      <c r="D75" s="165">
        <v>66.662418029999998</v>
      </c>
      <c r="E75" s="165">
        <v>32.99460697</v>
      </c>
      <c r="F75" s="165">
        <v>116.46721398999999</v>
      </c>
      <c r="G75" s="166">
        <v>11.746722999999999</v>
      </c>
      <c r="H75" s="166">
        <f t="shared" si="8"/>
        <v>227.87096198999998</v>
      </c>
    </row>
    <row r="76" spans="2:8">
      <c r="B76" s="257"/>
      <c r="C76" s="258" t="s">
        <v>113</v>
      </c>
      <c r="D76" s="259">
        <f>SUM(D64:D75)</f>
        <v>236.42910516000001</v>
      </c>
      <c r="E76" s="259">
        <f>SUM(E64:E75)</f>
        <v>205.76194506000002</v>
      </c>
      <c r="F76" s="259">
        <f>SUM(F64:F75)</f>
        <v>519.57564901000001</v>
      </c>
      <c r="G76" s="259">
        <f>SUM(G64:G75)</f>
        <v>101.50299499</v>
      </c>
      <c r="H76" s="259">
        <f>SUM(H64:H75)</f>
        <v>1063.26969422</v>
      </c>
    </row>
    <row r="77" spans="2:8">
      <c r="B77" s="159">
        <v>2017</v>
      </c>
      <c r="C77" s="160" t="s">
        <v>259</v>
      </c>
      <c r="D77" s="161" t="s">
        <v>85</v>
      </c>
      <c r="E77" s="161">
        <v>23.579535010000001</v>
      </c>
      <c r="F77" s="161">
        <v>0.10778700000000001</v>
      </c>
      <c r="G77" s="162" t="s">
        <v>85</v>
      </c>
      <c r="H77" s="166">
        <f t="shared" ref="H77:H82" si="9">SUM(D77:G77)</f>
        <v>23.687322009999999</v>
      </c>
    </row>
    <row r="78" spans="2:8" s="289" customFormat="1">
      <c r="B78" s="163"/>
      <c r="C78" s="164" t="s">
        <v>260</v>
      </c>
      <c r="D78" s="165">
        <v>23.927438019999997</v>
      </c>
      <c r="E78" s="165">
        <v>14.150867060000001</v>
      </c>
      <c r="F78" s="165">
        <v>36.297165070000005</v>
      </c>
      <c r="G78" s="166">
        <v>3.716189</v>
      </c>
      <c r="H78" s="166">
        <f t="shared" si="9"/>
        <v>78.091659150000012</v>
      </c>
    </row>
    <row r="79" spans="2:8" s="289" customFormat="1">
      <c r="B79" s="163"/>
      <c r="C79" s="164" t="s">
        <v>261</v>
      </c>
      <c r="D79" s="165">
        <v>103.44074098</v>
      </c>
      <c r="E79" s="165">
        <v>19.484278009999997</v>
      </c>
      <c r="F79" s="165">
        <v>142.27080000999999</v>
      </c>
      <c r="G79" s="166">
        <v>11.723566999999999</v>
      </c>
      <c r="H79" s="166">
        <f t="shared" si="9"/>
        <v>276.91938599999997</v>
      </c>
    </row>
    <row r="80" spans="2:8" s="289" customFormat="1">
      <c r="B80" s="163"/>
      <c r="C80" s="164" t="s">
        <v>262</v>
      </c>
      <c r="D80" s="165" t="s">
        <v>85</v>
      </c>
      <c r="E80" s="165">
        <v>19.206987939999998</v>
      </c>
      <c r="F80" s="165">
        <v>5.8699999999999996E-4</v>
      </c>
      <c r="G80" s="166">
        <v>2.1000000000000002E-5</v>
      </c>
      <c r="H80" s="166">
        <f t="shared" si="9"/>
        <v>19.207595939999997</v>
      </c>
    </row>
    <row r="81" spans="2:9" s="289" customFormat="1">
      <c r="B81" s="163"/>
      <c r="C81" s="164" t="s">
        <v>263</v>
      </c>
      <c r="D81" s="165">
        <v>72.041577029999999</v>
      </c>
      <c r="E81" s="165">
        <v>22.194449049999996</v>
      </c>
      <c r="F81" s="165">
        <v>75.500301989999997</v>
      </c>
      <c r="G81" s="166">
        <v>3.9121709999999998</v>
      </c>
      <c r="H81" s="166">
        <f t="shared" si="9"/>
        <v>173.64849906999999</v>
      </c>
    </row>
    <row r="82" spans="2:9" s="289" customFormat="1" ht="13.9" customHeight="1">
      <c r="B82" s="163"/>
      <c r="C82" s="164" t="s">
        <v>264</v>
      </c>
      <c r="D82" s="165">
        <v>101.02857698</v>
      </c>
      <c r="E82" s="165">
        <v>7.7686800099999997</v>
      </c>
      <c r="F82" s="165">
        <v>135.75231900999998</v>
      </c>
      <c r="G82" s="166">
        <v>14.114968000000001</v>
      </c>
      <c r="H82" s="166">
        <f t="shared" si="9"/>
        <v>258.66454399999998</v>
      </c>
    </row>
    <row r="83" spans="2:9" s="289" customFormat="1">
      <c r="B83" s="163"/>
      <c r="C83" s="164" t="s">
        <v>265</v>
      </c>
      <c r="D83" s="165"/>
      <c r="E83" s="165"/>
      <c r="F83" s="165"/>
      <c r="G83" s="166"/>
      <c r="H83" s="166"/>
    </row>
    <row r="84" spans="2:9" s="289" customFormat="1">
      <c r="B84" s="163"/>
      <c r="C84" s="164" t="s">
        <v>269</v>
      </c>
      <c r="D84" s="165"/>
      <c r="E84" s="165"/>
      <c r="F84" s="165"/>
      <c r="G84" s="166"/>
      <c r="H84" s="166"/>
    </row>
    <row r="85" spans="2:9" s="289" customFormat="1">
      <c r="B85" s="163"/>
      <c r="C85" s="164" t="s">
        <v>354</v>
      </c>
      <c r="D85" s="165"/>
      <c r="E85" s="165"/>
      <c r="F85" s="165"/>
      <c r="G85" s="166"/>
      <c r="H85" s="166"/>
    </row>
    <row r="86" spans="2:9" s="289" customFormat="1">
      <c r="B86" s="163"/>
      <c r="C86" s="164" t="s">
        <v>271</v>
      </c>
      <c r="D86" s="165"/>
      <c r="E86" s="165"/>
      <c r="F86" s="165"/>
      <c r="G86" s="166"/>
      <c r="H86" s="166"/>
    </row>
    <row r="87" spans="2:9" s="289" customFormat="1">
      <c r="B87" s="163"/>
      <c r="C87" s="164" t="s">
        <v>257</v>
      </c>
      <c r="D87" s="165"/>
      <c r="E87" s="165"/>
      <c r="F87" s="165"/>
      <c r="G87" s="166"/>
      <c r="H87" s="166"/>
    </row>
    <row r="88" spans="2:9" s="289" customFormat="1">
      <c r="B88" s="163"/>
      <c r="C88" s="164" t="s">
        <v>268</v>
      </c>
      <c r="D88" s="165"/>
      <c r="E88" s="165"/>
      <c r="F88" s="165"/>
      <c r="G88" s="166"/>
      <c r="H88" s="166"/>
    </row>
    <row r="89" spans="2:9" s="289" customFormat="1">
      <c r="B89" s="257"/>
      <c r="C89" s="258" t="s">
        <v>113</v>
      </c>
      <c r="D89" s="259">
        <f>SUM(D77:D88)</f>
        <v>300.43833300999995</v>
      </c>
      <c r="E89" s="259">
        <f>SUM(E77:E88)</f>
        <v>106.38479708</v>
      </c>
      <c r="F89" s="259">
        <f>SUM(F77:F88)</f>
        <v>389.92896007999997</v>
      </c>
      <c r="G89" s="259">
        <f>SUM(G77:G88)</f>
        <v>33.466915999999998</v>
      </c>
      <c r="H89" s="259">
        <f>SUM(H77:H88)</f>
        <v>830.21900616999994</v>
      </c>
    </row>
    <row r="90" spans="2:9" ht="15.75" thickBot="1"/>
    <row r="91" spans="2:9" ht="15.75" thickBot="1">
      <c r="B91" s="249" t="s">
        <v>273</v>
      </c>
      <c r="C91" s="250"/>
      <c r="D91" s="251">
        <f>D11+D24+D37+D50+D63+D76+D89</f>
        <v>1954.7959081399999</v>
      </c>
      <c r="E91" s="251">
        <f>E11+E24+E37+E50+E63+E76+E89</f>
        <v>802.23678155000005</v>
      </c>
      <c r="F91" s="251">
        <f>F11+F24+F37+F50+F63+F76+F89</f>
        <v>2938.3499534199996</v>
      </c>
      <c r="G91" s="251">
        <f>G11+G24+G37+G50+G63+G76+G89</f>
        <v>2901.00804599</v>
      </c>
      <c r="H91" s="251">
        <f>H11+H24+H37+H50+H63+H76+H89</f>
        <v>8596.3906891000006</v>
      </c>
    </row>
    <row r="92" spans="2:9">
      <c r="C92" s="164"/>
      <c r="D92" s="165"/>
      <c r="E92" s="165"/>
      <c r="F92" s="165"/>
      <c r="G92" s="165"/>
      <c r="H92" s="165"/>
    </row>
    <row r="94" spans="2:9">
      <c r="B94" s="173" t="s">
        <v>272</v>
      </c>
      <c r="C94" s="172"/>
      <c r="D94" s="171"/>
      <c r="E94" s="171"/>
      <c r="F94" s="171"/>
      <c r="G94" s="171"/>
      <c r="H94" s="171"/>
      <c r="I94" s="1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A1:J74"/>
  <sheetViews>
    <sheetView zoomScaleNormal="100" workbookViewId="0"/>
  </sheetViews>
  <sheetFormatPr baseColWidth="10" defaultColWidth="11.5703125" defaultRowHeight="15"/>
  <cols>
    <col min="1" max="1" width="9.42578125" style="2" customWidth="1"/>
    <col min="2" max="2" width="37.7109375" style="2" customWidth="1"/>
    <col min="3" max="4" width="15.7109375" style="39" customWidth="1"/>
    <col min="5" max="5" width="15.7109375" style="2" customWidth="1"/>
    <col min="6" max="6" width="17" style="2" customWidth="1"/>
    <col min="7" max="7" width="9.140625" style="2" customWidth="1"/>
    <col min="8" max="16384" width="11.5703125" style="2"/>
  </cols>
  <sheetData>
    <row r="1" spans="1:8">
      <c r="A1" s="1" t="s">
        <v>233</v>
      </c>
    </row>
    <row r="2" spans="1:8">
      <c r="A2" s="1" t="s">
        <v>610</v>
      </c>
    </row>
    <row r="4" spans="1:8" s="78" customFormat="1" ht="12.75">
      <c r="A4" s="189" t="s">
        <v>155</v>
      </c>
      <c r="B4" s="189" t="s">
        <v>125</v>
      </c>
      <c r="C4" s="190" t="s">
        <v>126</v>
      </c>
      <c r="D4" s="190" t="s">
        <v>127</v>
      </c>
      <c r="E4" s="191" t="s">
        <v>128</v>
      </c>
    </row>
    <row r="5" spans="1:8" ht="7.9" customHeight="1">
      <c r="A5" s="43"/>
      <c r="B5" s="43"/>
      <c r="C5" s="44"/>
      <c r="D5" s="44"/>
      <c r="E5" s="43"/>
    </row>
    <row r="6" spans="1:8">
      <c r="A6" s="174" t="s">
        <v>129</v>
      </c>
      <c r="B6" s="2" t="s">
        <v>330</v>
      </c>
      <c r="C6" s="39">
        <v>262</v>
      </c>
      <c r="D6" s="39">
        <v>23922496</v>
      </c>
      <c r="E6" s="38">
        <f t="shared" ref="E6:E17" si="0">D6/F6</f>
        <v>0.18613605374849168</v>
      </c>
      <c r="F6" s="105">
        <v>128521560</v>
      </c>
      <c r="H6" s="292"/>
    </row>
    <row r="7" spans="1:8">
      <c r="A7" s="174">
        <v>2</v>
      </c>
      <c r="B7" s="2" t="s">
        <v>331</v>
      </c>
      <c r="C7" s="39">
        <v>54</v>
      </c>
      <c r="D7" s="39">
        <v>16580666</v>
      </c>
      <c r="E7" s="38">
        <f t="shared" si="0"/>
        <v>0.12901077453463838</v>
      </c>
      <c r="F7" s="105">
        <v>128521560</v>
      </c>
    </row>
    <row r="8" spans="1:8">
      <c r="A8" s="174" t="s">
        <v>130</v>
      </c>
      <c r="B8" s="2" t="s">
        <v>332</v>
      </c>
      <c r="C8" s="39">
        <v>66</v>
      </c>
      <c r="D8" s="39">
        <v>14931664</v>
      </c>
      <c r="E8" s="38">
        <f t="shared" si="0"/>
        <v>0.11618022688177766</v>
      </c>
      <c r="F8" s="105">
        <v>128521560</v>
      </c>
      <c r="H8" s="292"/>
    </row>
    <row r="9" spans="1:8">
      <c r="A9" s="174" t="s">
        <v>131</v>
      </c>
      <c r="B9" s="2" t="s">
        <v>132</v>
      </c>
      <c r="C9" s="39">
        <v>15</v>
      </c>
      <c r="D9" s="39">
        <v>14811758</v>
      </c>
      <c r="E9" s="38">
        <f t="shared" si="0"/>
        <v>0.11524726279388454</v>
      </c>
      <c r="F9" s="105">
        <v>128521560</v>
      </c>
      <c r="H9" s="292"/>
    </row>
    <row r="10" spans="1:8">
      <c r="A10" s="174" t="s">
        <v>133</v>
      </c>
      <c r="B10" s="2" t="s">
        <v>333</v>
      </c>
      <c r="C10" s="39">
        <v>9077</v>
      </c>
      <c r="D10" s="39">
        <v>5846394</v>
      </c>
      <c r="E10" s="38">
        <f t="shared" si="0"/>
        <v>4.548959723177963E-2</v>
      </c>
      <c r="F10" s="105">
        <v>128521560</v>
      </c>
      <c r="H10" s="292"/>
    </row>
    <row r="11" spans="1:8">
      <c r="A11" s="174" t="s">
        <v>134</v>
      </c>
      <c r="B11" s="2" t="s">
        <v>334</v>
      </c>
      <c r="C11" s="39">
        <v>61</v>
      </c>
      <c r="D11" s="39">
        <v>4156521</v>
      </c>
      <c r="E11" s="38">
        <f t="shared" si="0"/>
        <v>3.2341040678311096E-2</v>
      </c>
      <c r="F11" s="105">
        <v>128521560</v>
      </c>
      <c r="H11" s="292"/>
    </row>
    <row r="12" spans="1:8">
      <c r="A12" s="174" t="s">
        <v>135</v>
      </c>
      <c r="B12" s="2" t="s">
        <v>395</v>
      </c>
      <c r="C12" s="39">
        <v>9</v>
      </c>
      <c r="D12" s="39">
        <v>459328</v>
      </c>
      <c r="E12" s="38">
        <f t="shared" si="0"/>
        <v>3.5739373222671744E-3</v>
      </c>
      <c r="F12" s="105">
        <v>128521560</v>
      </c>
      <c r="H12" s="292"/>
    </row>
    <row r="13" spans="1:8">
      <c r="A13" s="174" t="s">
        <v>136</v>
      </c>
      <c r="B13" s="2" t="s">
        <v>396</v>
      </c>
      <c r="C13" s="39">
        <v>45</v>
      </c>
      <c r="D13" s="39">
        <v>380000</v>
      </c>
      <c r="E13" s="38">
        <f t="shared" si="0"/>
        <v>2.9567023618449696E-3</v>
      </c>
      <c r="F13" s="105">
        <v>128521560</v>
      </c>
      <c r="H13" s="292"/>
    </row>
    <row r="14" spans="1:8">
      <c r="A14" s="174" t="s">
        <v>137</v>
      </c>
      <c r="B14" s="2" t="s">
        <v>335</v>
      </c>
      <c r="C14" s="39">
        <v>2</v>
      </c>
      <c r="D14" s="39">
        <v>357267.82</v>
      </c>
      <c r="E14" s="38">
        <f t="shared" si="0"/>
        <v>2.7798279136979041E-3</v>
      </c>
      <c r="F14" s="105">
        <v>128521560</v>
      </c>
      <c r="H14" s="292"/>
    </row>
    <row r="15" spans="1:8">
      <c r="A15" s="174" t="s">
        <v>138</v>
      </c>
      <c r="B15" s="2" t="s">
        <v>336</v>
      </c>
      <c r="C15" s="39">
        <v>2147</v>
      </c>
      <c r="D15" s="39">
        <v>347369</v>
      </c>
      <c r="E15" s="38">
        <f t="shared" si="0"/>
        <v>2.7028072177150667E-3</v>
      </c>
      <c r="F15" s="105">
        <v>128521560</v>
      </c>
      <c r="H15" s="292"/>
    </row>
    <row r="16" spans="1:8">
      <c r="A16" s="2" t="s">
        <v>329</v>
      </c>
      <c r="B16" s="2" t="s">
        <v>337</v>
      </c>
      <c r="C16" s="39">
        <v>6</v>
      </c>
      <c r="D16" s="39">
        <v>223665</v>
      </c>
      <c r="E16" s="224">
        <f t="shared" si="0"/>
        <v>1.740291667794882E-3</v>
      </c>
      <c r="F16" s="105">
        <v>128521560</v>
      </c>
      <c r="H16" s="292"/>
    </row>
    <row r="17" spans="1:10">
      <c r="A17" s="174">
        <v>12</v>
      </c>
      <c r="B17" s="2" t="s">
        <v>139</v>
      </c>
      <c r="C17" s="39">
        <v>20</v>
      </c>
      <c r="D17" s="39">
        <v>4188.8599999999997</v>
      </c>
      <c r="E17" s="224">
        <f t="shared" si="0"/>
        <v>3.2592663830099786E-5</v>
      </c>
      <c r="F17" s="105">
        <v>128521560</v>
      </c>
    </row>
    <row r="19" spans="1:10">
      <c r="A19" s="40" t="s">
        <v>113</v>
      </c>
      <c r="B19" s="40"/>
      <c r="C19" s="41">
        <f>SUM(C6:C17)</f>
        <v>11764</v>
      </c>
      <c r="D19" s="41">
        <f>SUM(D6:D17)</f>
        <v>82021317.679999992</v>
      </c>
      <c r="E19" s="42">
        <f>D19/F19</f>
        <v>0.63819111501603309</v>
      </c>
      <c r="F19" s="105">
        <v>128521560</v>
      </c>
      <c r="H19" s="292"/>
    </row>
    <row r="21" spans="1:10" s="10" customFormat="1" ht="12">
      <c r="A21" s="5" t="s">
        <v>284</v>
      </c>
      <c r="B21" s="9"/>
      <c r="C21" s="9"/>
      <c r="D21" s="9"/>
      <c r="E21" s="9"/>
      <c r="F21" s="9"/>
    </row>
    <row r="22" spans="1:10" s="53" customFormat="1" ht="12">
      <c r="A22" s="50"/>
      <c r="B22" s="56"/>
      <c r="C22" s="56"/>
      <c r="D22" s="56"/>
      <c r="E22" s="56"/>
      <c r="F22" s="56"/>
    </row>
    <row r="27" spans="1:10">
      <c r="A27" s="15" t="s">
        <v>611</v>
      </c>
    </row>
    <row r="28" spans="1:10">
      <c r="J28" s="465"/>
    </row>
    <row r="29" spans="1:10">
      <c r="A29" s="205" t="s">
        <v>234</v>
      </c>
      <c r="B29" s="188" t="s">
        <v>235</v>
      </c>
      <c r="C29" s="330" t="s">
        <v>236</v>
      </c>
      <c r="D29" s="330" t="s">
        <v>128</v>
      </c>
      <c r="J29" s="465"/>
    </row>
    <row r="30" spans="1:10">
      <c r="A30" s="174"/>
      <c r="J30" s="465"/>
    </row>
    <row r="31" spans="1:10">
      <c r="A31" s="174">
        <v>648</v>
      </c>
      <c r="B31" s="2" t="s">
        <v>237</v>
      </c>
      <c r="C31" s="39">
        <v>1322394.8895000003</v>
      </c>
      <c r="D31" s="38">
        <f>C31/$F$6</f>
        <v>1.0289284455464127E-2</v>
      </c>
      <c r="H31" s="39"/>
      <c r="J31" s="466"/>
    </row>
    <row r="32" spans="1:10">
      <c r="A32" s="174">
        <v>292</v>
      </c>
      <c r="B32" s="2" t="s">
        <v>238</v>
      </c>
      <c r="C32" s="39">
        <v>290888.45749999996</v>
      </c>
      <c r="D32" s="38">
        <f t="shared" ref="D32:D37" si="1">C32/$F$6</f>
        <v>2.2633436561149737E-3</v>
      </c>
      <c r="J32" s="466"/>
    </row>
    <row r="33" spans="1:10">
      <c r="A33" s="174">
        <v>169</v>
      </c>
      <c r="B33" s="2" t="s">
        <v>240</v>
      </c>
      <c r="C33" s="39">
        <v>79666.798200000034</v>
      </c>
      <c r="D33" s="38">
        <f t="shared" si="1"/>
        <v>6.1987107999622809E-4</v>
      </c>
      <c r="J33" s="465"/>
    </row>
    <row r="34" spans="1:10">
      <c r="A34" s="174">
        <v>108</v>
      </c>
      <c r="B34" s="2" t="s">
        <v>239</v>
      </c>
      <c r="C34" s="39">
        <v>71724.046999999991</v>
      </c>
      <c r="D34" s="38">
        <f t="shared" si="1"/>
        <v>5.5807015569994635E-4</v>
      </c>
      <c r="J34" s="465"/>
    </row>
    <row r="35" spans="1:10">
      <c r="A35" s="174">
        <v>45</v>
      </c>
      <c r="B35" s="2" t="s">
        <v>241</v>
      </c>
      <c r="C35" s="39">
        <v>63942.837299999999</v>
      </c>
      <c r="D35" s="38">
        <f t="shared" si="1"/>
        <v>4.9752615281047009E-4</v>
      </c>
      <c r="J35" s="465"/>
    </row>
    <row r="36" spans="1:10">
      <c r="A36" s="174">
        <v>70</v>
      </c>
      <c r="B36" s="2" t="s">
        <v>282</v>
      </c>
      <c r="C36" s="39">
        <v>33914.630399999995</v>
      </c>
      <c r="D36" s="38">
        <f t="shared" si="1"/>
        <v>2.6388281001257682E-4</v>
      </c>
      <c r="J36" s="465"/>
    </row>
    <row r="37" spans="1:10">
      <c r="A37" s="174">
        <v>1</v>
      </c>
      <c r="B37" s="2" t="s">
        <v>242</v>
      </c>
      <c r="C37" s="39">
        <v>3680.5862000000002</v>
      </c>
      <c r="D37" s="224">
        <f t="shared" si="1"/>
        <v>2.8637889238194744E-5</v>
      </c>
    </row>
    <row r="40" spans="1:10">
      <c r="A40" s="265">
        <f>SUM(A31:A32)</f>
        <v>940</v>
      </c>
      <c r="B40" s="107" t="s">
        <v>243</v>
      </c>
      <c r="C40" s="106">
        <f>SUM(C31:C32)</f>
        <v>1613283.3470000003</v>
      </c>
      <c r="D40" s="108">
        <f>C40/$F$15</f>
        <v>1.2552628111579102E-2</v>
      </c>
    </row>
    <row r="74" spans="1:1">
      <c r="A74" s="2" t="s">
        <v>244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10" customWidth="1"/>
    <col min="2" max="2" width="16.5703125" style="33" customWidth="1"/>
    <col min="3" max="3" width="24.28515625" style="18" customWidth="1"/>
    <col min="4" max="4" width="19.28515625" style="18" customWidth="1"/>
    <col min="5" max="5" width="26.28515625" style="18" customWidth="1"/>
    <col min="6" max="6" width="11.5703125" style="12"/>
    <col min="7" max="16384" width="11.5703125" style="10"/>
  </cols>
  <sheetData>
    <row r="1" spans="1:12" ht="15">
      <c r="A1" s="34" t="s">
        <v>156</v>
      </c>
      <c r="B1" s="10"/>
    </row>
    <row r="2" spans="1:12">
      <c r="A2" s="46"/>
      <c r="B2" s="10"/>
    </row>
    <row r="3" spans="1:12" ht="15">
      <c r="A3" s="34" t="s">
        <v>179</v>
      </c>
      <c r="B3" s="10"/>
    </row>
    <row r="4" spans="1:12" s="55" customFormat="1" ht="15">
      <c r="A4" s="81" t="s">
        <v>157</v>
      </c>
      <c r="C4" s="75"/>
      <c r="D4" s="75"/>
      <c r="E4" s="75"/>
      <c r="F4" s="67"/>
    </row>
    <row r="5" spans="1:12">
      <c r="A5" s="46"/>
      <c r="B5" s="46"/>
      <c r="C5" s="46"/>
      <c r="D5" s="51"/>
      <c r="E5" s="51"/>
      <c r="F5" s="48"/>
    </row>
    <row r="6" spans="1:12">
      <c r="A6" s="33" t="s">
        <v>177</v>
      </c>
      <c r="B6" s="10"/>
    </row>
    <row r="7" spans="1:12" s="53" customFormat="1">
      <c r="A7" s="58" t="s">
        <v>178</v>
      </c>
      <c r="C7" s="59"/>
      <c r="D7" s="59"/>
      <c r="E7" s="59"/>
      <c r="F7" s="49"/>
    </row>
    <row r="8" spans="1:12">
      <c r="B8" s="10"/>
    </row>
    <row r="9" spans="1:12">
      <c r="A9" s="80"/>
      <c r="B9" s="80"/>
      <c r="C9" s="80"/>
      <c r="D9" s="80"/>
      <c r="E9" s="80"/>
      <c r="F9" s="80"/>
    </row>
    <row r="10" spans="1:12">
      <c r="A10" s="80"/>
      <c r="B10" s="80"/>
      <c r="C10" s="80"/>
      <c r="D10" s="80"/>
      <c r="E10" s="80"/>
      <c r="F10" s="80"/>
    </row>
    <row r="11" spans="1:12" s="54" customFormat="1">
      <c r="A11" s="80"/>
      <c r="B11" s="80"/>
      <c r="C11" s="80"/>
      <c r="D11" s="80"/>
      <c r="E11" s="80"/>
      <c r="F11" s="80"/>
    </row>
    <row r="12" spans="1:12" s="32" customFormat="1">
      <c r="A12" s="80"/>
      <c r="B12" s="80"/>
      <c r="C12" s="80"/>
      <c r="D12" s="80"/>
      <c r="E12" s="80"/>
      <c r="F12" s="80"/>
    </row>
    <row r="13" spans="1:12" ht="12.75" thickBot="1">
      <c r="A13" s="80"/>
      <c r="B13" s="80"/>
      <c r="C13" s="80"/>
      <c r="D13" s="80"/>
      <c r="E13" s="80"/>
      <c r="F13" s="10"/>
    </row>
    <row r="14" spans="1:12" ht="12.75" thickBot="1">
      <c r="B14" s="519" t="s">
        <v>83</v>
      </c>
      <c r="C14" s="519"/>
      <c r="D14" s="519"/>
      <c r="E14" s="519"/>
      <c r="F14" s="519"/>
      <c r="G14" s="519"/>
      <c r="H14" s="519"/>
      <c r="I14" s="519"/>
      <c r="J14" s="519"/>
      <c r="K14" s="519"/>
      <c r="L14" s="85">
        <v>2014</v>
      </c>
    </row>
    <row r="15" spans="1:12">
      <c r="A15" s="19" t="s">
        <v>160</v>
      </c>
      <c r="B15" s="19">
        <v>2004</v>
      </c>
      <c r="C15" s="19">
        <v>2005</v>
      </c>
      <c r="D15" s="19">
        <v>2006</v>
      </c>
      <c r="E15" s="19">
        <v>2007</v>
      </c>
      <c r="F15" s="19">
        <v>2008</v>
      </c>
      <c r="G15" s="19">
        <v>2009</v>
      </c>
      <c r="H15" s="19">
        <v>2010</v>
      </c>
      <c r="I15" s="19">
        <v>2011</v>
      </c>
      <c r="J15" s="19">
        <v>2012</v>
      </c>
      <c r="K15" s="19">
        <v>2013</v>
      </c>
      <c r="L15" s="19" t="s">
        <v>161</v>
      </c>
    </row>
    <row r="16" spans="1:12">
      <c r="A16" s="82" t="s">
        <v>162</v>
      </c>
      <c r="B16" s="24">
        <v>2016.3388019675995</v>
      </c>
      <c r="C16" s="24">
        <v>2069.2028821975996</v>
      </c>
      <c r="D16" s="24">
        <v>2650.7768734652409</v>
      </c>
      <c r="E16" s="24">
        <v>2747.715576605241</v>
      </c>
      <c r="F16" s="24">
        <v>3203.9595314852409</v>
      </c>
      <c r="G16" s="24">
        <v>4126.3384317552409</v>
      </c>
      <c r="H16" s="24">
        <v>5028.4463977652413</v>
      </c>
      <c r="I16" s="24">
        <v>5390.9563147666759</v>
      </c>
      <c r="J16" s="24">
        <v>5611.7135050666739</v>
      </c>
      <c r="K16" s="24">
        <v>5591.9661155892481</v>
      </c>
      <c r="L16" s="89">
        <v>5604.437890047554</v>
      </c>
    </row>
    <row r="17" spans="1:12">
      <c r="A17" s="82" t="s">
        <v>163</v>
      </c>
      <c r="B17" s="24">
        <v>1967.4867882353153</v>
      </c>
      <c r="C17" s="24">
        <v>2300.3104409025186</v>
      </c>
      <c r="D17" s="24">
        <v>2498.6154783761099</v>
      </c>
      <c r="E17" s="24">
        <v>2564.8533505304817</v>
      </c>
      <c r="F17" s="24">
        <v>3614.639977182519</v>
      </c>
      <c r="G17" s="24">
        <v>3736.3777963800471</v>
      </c>
      <c r="H17" s="24">
        <v>3895.533183941855</v>
      </c>
      <c r="I17" s="24">
        <v>4081.8216594039341</v>
      </c>
      <c r="J17" s="24">
        <v>4213.4929441154027</v>
      </c>
      <c r="K17" s="24">
        <v>4221.7054745731493</v>
      </c>
      <c r="L17" s="89">
        <v>4221.7054745731493</v>
      </c>
    </row>
    <row r="18" spans="1:12">
      <c r="A18" s="82" t="s">
        <v>164</v>
      </c>
      <c r="B18" s="24">
        <v>4310.2889765974332</v>
      </c>
      <c r="C18" s="24">
        <v>3687.8409155089694</v>
      </c>
      <c r="D18" s="24">
        <v>3679.6163955789693</v>
      </c>
      <c r="E18" s="24">
        <v>3751.1475445490769</v>
      </c>
      <c r="F18" s="24">
        <v>3651.869068069077</v>
      </c>
      <c r="G18" s="24">
        <v>3699.6450680690768</v>
      </c>
      <c r="H18" s="24">
        <v>3788.6378504935014</v>
      </c>
      <c r="I18" s="24">
        <v>3808.0378504935015</v>
      </c>
      <c r="J18" s="24">
        <v>3932.3510261539277</v>
      </c>
      <c r="K18" s="24">
        <v>3932.3510261539277</v>
      </c>
      <c r="L18" s="89">
        <v>3932.3510261539277</v>
      </c>
    </row>
    <row r="19" spans="1:12">
      <c r="A19" s="82" t="s">
        <v>165</v>
      </c>
      <c r="B19" s="24">
        <v>2375.2657345309881</v>
      </c>
      <c r="C19" s="24">
        <v>2297.5666158672607</v>
      </c>
      <c r="D19" s="24">
        <v>2792.1466584639056</v>
      </c>
      <c r="E19" s="24">
        <v>2811.1531355880411</v>
      </c>
      <c r="F19" s="24">
        <v>2925.1640428204187</v>
      </c>
      <c r="G19" s="24">
        <v>3061.2952120130963</v>
      </c>
      <c r="H19" s="24">
        <v>3094.9237797424066</v>
      </c>
      <c r="I19" s="24">
        <v>3107.5768861233728</v>
      </c>
      <c r="J19" s="24">
        <v>3126.2969148318903</v>
      </c>
      <c r="K19" s="24">
        <v>3138.4254700834599</v>
      </c>
      <c r="L19" s="89">
        <v>3163.4254700834599</v>
      </c>
    </row>
    <row r="20" spans="1:12">
      <c r="A20" s="82" t="s">
        <v>166</v>
      </c>
      <c r="B20" s="24">
        <v>1647.7702663745179</v>
      </c>
      <c r="C20" s="24">
        <v>1647.7702663745179</v>
      </c>
      <c r="D20" s="24">
        <v>1664.2388943545179</v>
      </c>
      <c r="E20" s="24">
        <v>1672.9916918245178</v>
      </c>
      <c r="F20" s="24">
        <v>1831.8265378245178</v>
      </c>
      <c r="G20" s="24">
        <v>2189.607049927668</v>
      </c>
      <c r="H20" s="24">
        <v>2454.9098617485233</v>
      </c>
      <c r="I20" s="24">
        <v>2513.4107839465137</v>
      </c>
      <c r="J20" s="24">
        <v>2616.594687318357</v>
      </c>
      <c r="K20" s="24">
        <v>3063.2399150183601</v>
      </c>
      <c r="L20" s="89">
        <v>3065.6903698802112</v>
      </c>
    </row>
    <row r="21" spans="1:12">
      <c r="A21" s="82" t="s">
        <v>167</v>
      </c>
      <c r="B21" s="24">
        <v>667.25720348266987</v>
      </c>
      <c r="C21" s="24">
        <v>665.26879978330419</v>
      </c>
      <c r="D21" s="24">
        <v>701.30914819929308</v>
      </c>
      <c r="E21" s="24">
        <v>710.54980143030332</v>
      </c>
      <c r="F21" s="24">
        <v>725.83371774085163</v>
      </c>
      <c r="G21" s="24">
        <v>755.97493951085164</v>
      </c>
      <c r="H21" s="24">
        <v>786.85445501085167</v>
      </c>
      <c r="I21" s="24">
        <v>794.52936158257012</v>
      </c>
      <c r="J21" s="24">
        <v>795.82925658257011</v>
      </c>
      <c r="K21" s="24">
        <v>796.82925658257011</v>
      </c>
      <c r="L21" s="89">
        <v>797.82925658257011</v>
      </c>
    </row>
    <row r="22" spans="1:12">
      <c r="A22" s="82" t="s">
        <v>168</v>
      </c>
      <c r="B22" s="24">
        <v>207.93021826308302</v>
      </c>
      <c r="C22" s="24">
        <v>207.93021826308302</v>
      </c>
      <c r="D22" s="24">
        <v>207.93021826308302</v>
      </c>
      <c r="E22" s="24">
        <v>233.2223947022014</v>
      </c>
      <c r="F22" s="24">
        <v>394.35828970220143</v>
      </c>
      <c r="G22" s="24">
        <v>415.98610970220142</v>
      </c>
      <c r="H22" s="24">
        <v>637.77964370220138</v>
      </c>
      <c r="I22" s="24">
        <v>657.77959870220138</v>
      </c>
      <c r="J22" s="24">
        <v>679.67954870220171</v>
      </c>
      <c r="K22" s="24">
        <v>679.67954870220171</v>
      </c>
      <c r="L22" s="89">
        <v>679.67954870220171</v>
      </c>
    </row>
    <row r="23" spans="1:12">
      <c r="A23" s="82" t="s">
        <v>169</v>
      </c>
      <c r="B23" s="24">
        <v>373.23570599663424</v>
      </c>
      <c r="C23" s="24">
        <v>384.93353697616629</v>
      </c>
      <c r="D23" s="24">
        <v>395.68009606137497</v>
      </c>
      <c r="E23" s="24">
        <v>420.72520141006299</v>
      </c>
      <c r="F23" s="24">
        <v>444.86441439006302</v>
      </c>
      <c r="G23" s="24">
        <v>554.86128963006297</v>
      </c>
      <c r="H23" s="24">
        <v>647.16456323334512</v>
      </c>
      <c r="I23" s="24">
        <v>654.19884916276044</v>
      </c>
      <c r="J23" s="24">
        <v>657.96556011613347</v>
      </c>
      <c r="K23" s="24">
        <v>674.21752252396402</v>
      </c>
      <c r="L23" s="89">
        <v>674.21752252396402</v>
      </c>
    </row>
    <row r="24" spans="1:12">
      <c r="A24" s="82" t="s">
        <v>170</v>
      </c>
      <c r="B24" s="24">
        <v>248.44516128020001</v>
      </c>
      <c r="C24" s="24">
        <v>265.24541328020001</v>
      </c>
      <c r="D24" s="24">
        <v>265.24541328020001</v>
      </c>
      <c r="E24" s="24">
        <v>265.24541328020001</v>
      </c>
      <c r="F24" s="24">
        <v>302.86211052020002</v>
      </c>
      <c r="G24" s="24">
        <v>322.86717758642072</v>
      </c>
      <c r="H24" s="24">
        <v>331.30892958238934</v>
      </c>
      <c r="I24" s="24">
        <v>360.17504258289864</v>
      </c>
      <c r="J24" s="24">
        <v>361.91967448473912</v>
      </c>
      <c r="K24" s="24">
        <v>365.59100315606781</v>
      </c>
      <c r="L24" s="89">
        <v>360.06981334605672</v>
      </c>
    </row>
    <row r="25" spans="1:12">
      <c r="A25" s="82" t="s">
        <v>171</v>
      </c>
      <c r="B25" s="24">
        <v>86.074439959419195</v>
      </c>
      <c r="C25" s="24">
        <v>95.21343995941919</v>
      </c>
      <c r="D25" s="24">
        <v>124.1948540138946</v>
      </c>
      <c r="E25" s="24">
        <v>163.87990531779587</v>
      </c>
      <c r="F25" s="24">
        <v>204.70128749981606</v>
      </c>
      <c r="G25" s="24">
        <v>224.93950015858047</v>
      </c>
      <c r="H25" s="24">
        <v>329.08729649534104</v>
      </c>
      <c r="I25" s="24">
        <v>329.08729649534104</v>
      </c>
      <c r="J25" s="24">
        <v>339.15682447534101</v>
      </c>
      <c r="K25" s="24">
        <v>344.04136843279014</v>
      </c>
      <c r="L25" s="89">
        <v>344.04136843279014</v>
      </c>
    </row>
    <row r="26" spans="1:12">
      <c r="A26" s="82" t="s">
        <v>172</v>
      </c>
      <c r="B26" s="24">
        <v>9.9844459099999998</v>
      </c>
      <c r="C26" s="24">
        <v>14.49959743</v>
      </c>
      <c r="D26" s="24">
        <v>132.99959742999999</v>
      </c>
      <c r="E26" s="24">
        <v>162.99959742999999</v>
      </c>
      <c r="F26" s="24">
        <v>162.99959742999999</v>
      </c>
      <c r="G26" s="24">
        <v>162.99959742999999</v>
      </c>
      <c r="H26" s="24">
        <v>163.01441792799861</v>
      </c>
      <c r="I26" s="24">
        <v>163.01441792799861</v>
      </c>
      <c r="J26" s="24">
        <v>163.01441792799861</v>
      </c>
      <c r="K26" s="24">
        <v>163.01441792799861</v>
      </c>
      <c r="L26" s="89">
        <v>163.01441792799861</v>
      </c>
    </row>
    <row r="27" spans="1:12">
      <c r="A27" s="82" t="s">
        <v>173</v>
      </c>
      <c r="B27" s="24">
        <v>62.102777143296592</v>
      </c>
      <c r="C27" s="24">
        <v>63.238038683296594</v>
      </c>
      <c r="D27" s="24">
        <v>63.367988803296591</v>
      </c>
      <c r="E27" s="24">
        <v>63.542948803296589</v>
      </c>
      <c r="F27" s="24">
        <v>63.798127193296587</v>
      </c>
      <c r="G27" s="24">
        <v>72.294871953296592</v>
      </c>
      <c r="H27" s="24">
        <v>76.554871953296598</v>
      </c>
      <c r="I27" s="24">
        <v>76.554871953296598</v>
      </c>
      <c r="J27" s="24">
        <v>81.554871953296598</v>
      </c>
      <c r="K27" s="24">
        <v>83.139495953296588</v>
      </c>
      <c r="L27" s="89">
        <v>83.139495953296588</v>
      </c>
    </row>
    <row r="28" spans="1:12">
      <c r="A28" s="82" t="s">
        <v>174</v>
      </c>
      <c r="B28" s="24">
        <v>44.403113932829655</v>
      </c>
      <c r="C28" s="24">
        <v>44.403113932829655</v>
      </c>
      <c r="D28" s="24">
        <v>44.403113932829655</v>
      </c>
      <c r="E28" s="24">
        <v>44.403113932829655</v>
      </c>
      <c r="F28" s="24">
        <v>45.227177792829657</v>
      </c>
      <c r="G28" s="24">
        <v>45.227177792829657</v>
      </c>
      <c r="H28" s="24">
        <v>45.227177792829657</v>
      </c>
      <c r="I28" s="24">
        <v>45.227177792829657</v>
      </c>
      <c r="J28" s="24">
        <v>45.227177792829657</v>
      </c>
      <c r="K28" s="24">
        <v>45.227177792829657</v>
      </c>
      <c r="L28" s="89">
        <v>70.536118793185906</v>
      </c>
    </row>
    <row r="29" spans="1:12">
      <c r="A29" s="82" t="s">
        <v>175</v>
      </c>
      <c r="B29" s="24">
        <v>24.844261986992819</v>
      </c>
      <c r="C29" s="24">
        <v>25.14426198699282</v>
      </c>
      <c r="D29" s="24">
        <v>25.724163788794623</v>
      </c>
      <c r="E29" s="24">
        <v>25.724163788794623</v>
      </c>
      <c r="F29" s="24">
        <v>26.84976370015994</v>
      </c>
      <c r="G29" s="24">
        <v>28.299685700189993</v>
      </c>
      <c r="H29" s="24">
        <v>29.798364000189995</v>
      </c>
      <c r="I29" s="24">
        <v>32.65497576986705</v>
      </c>
      <c r="J29" s="24">
        <v>32.65497576986705</v>
      </c>
      <c r="K29" s="24">
        <v>32.65497576986705</v>
      </c>
      <c r="L29" s="89">
        <v>32.65497576986705</v>
      </c>
    </row>
    <row r="30" spans="1:12">
      <c r="A30" s="82" t="s">
        <v>176</v>
      </c>
      <c r="B30" s="24">
        <v>1.2449411000000001</v>
      </c>
      <c r="C30" s="24">
        <v>1.2449411000000001</v>
      </c>
      <c r="D30" s="24">
        <v>1.2449411000000001</v>
      </c>
      <c r="E30" s="24">
        <v>1.2449411000000001</v>
      </c>
      <c r="F30" s="24">
        <v>1.2449411000000001</v>
      </c>
      <c r="G30" s="24">
        <v>1.2449411000000001</v>
      </c>
      <c r="H30" s="24">
        <v>1.2449411000000001</v>
      </c>
      <c r="I30" s="24">
        <v>1.2449411000000001</v>
      </c>
      <c r="J30" s="24">
        <v>1.2449411000000001</v>
      </c>
      <c r="K30" s="24">
        <v>1.2449411000000001</v>
      </c>
      <c r="L30" s="89">
        <v>1.2449411000000001</v>
      </c>
    </row>
    <row r="31" spans="1:12">
      <c r="A31" s="8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0"/>
    </row>
    <row r="32" spans="1:12">
      <c r="A32" s="84" t="s">
        <v>113</v>
      </c>
      <c r="B32" s="86">
        <f>SUM(B16:B30)</f>
        <v>14042.672836760981</v>
      </c>
      <c r="C32" s="87">
        <f t="shared" ref="C32:L32" si="0">SUM(C16:C30)</f>
        <v>13769.812482246158</v>
      </c>
      <c r="D32" s="87">
        <f t="shared" si="0"/>
        <v>15247.493835111507</v>
      </c>
      <c r="E32" s="87">
        <f t="shared" si="0"/>
        <v>15639.39878029284</v>
      </c>
      <c r="F32" s="87">
        <f t="shared" si="0"/>
        <v>17600.198584451187</v>
      </c>
      <c r="G32" s="87">
        <f t="shared" si="0"/>
        <v>19397.958848709561</v>
      </c>
      <c r="H32" s="87">
        <f t="shared" si="0"/>
        <v>21310.485734489972</v>
      </c>
      <c r="I32" s="87">
        <f t="shared" si="0"/>
        <v>22016.270027803759</v>
      </c>
      <c r="J32" s="87">
        <f t="shared" si="0"/>
        <v>22658.696326391229</v>
      </c>
      <c r="K32" s="87">
        <f t="shared" si="0"/>
        <v>23133.327709359728</v>
      </c>
      <c r="L32" s="92">
        <f t="shared" si="0"/>
        <v>23194.037689870234</v>
      </c>
    </row>
    <row r="33" spans="1:9">
      <c r="A33" s="80"/>
      <c r="B33" s="80"/>
      <c r="C33" s="80"/>
      <c r="D33" s="80"/>
      <c r="E33" s="80"/>
    </row>
    <row r="34" spans="1:9">
      <c r="D34" s="80"/>
      <c r="E34" s="80"/>
    </row>
    <row r="35" spans="1:9" ht="15">
      <c r="A35" s="34" t="s">
        <v>211</v>
      </c>
      <c r="B35" s="80"/>
      <c r="C35" s="80"/>
      <c r="D35" s="80"/>
      <c r="E35" s="80"/>
    </row>
    <row r="36" spans="1:9">
      <c r="A36" s="33" t="s">
        <v>177</v>
      </c>
      <c r="B36" s="10"/>
    </row>
    <row r="37" spans="1:9" s="53" customFormat="1">
      <c r="A37" s="58" t="s">
        <v>178</v>
      </c>
      <c r="C37" s="59"/>
      <c r="D37" s="59"/>
      <c r="E37" s="59"/>
      <c r="F37" s="49"/>
    </row>
    <row r="38" spans="1:9" ht="15.75" thickBot="1">
      <c r="A38" s="34"/>
      <c r="B38" s="80"/>
      <c r="C38" s="80"/>
      <c r="D38" s="80"/>
      <c r="E38" s="80"/>
    </row>
    <row r="39" spans="1:9" s="12" customFormat="1" ht="12.75" thickBot="1">
      <c r="A39" s="80"/>
      <c r="B39" s="85">
        <v>2014</v>
      </c>
      <c r="C39" s="80"/>
      <c r="D39" s="80"/>
      <c r="E39" s="80"/>
      <c r="G39" s="10"/>
      <c r="H39" s="10"/>
      <c r="I39" s="10"/>
    </row>
    <row r="40" spans="1:9" s="12" customFormat="1">
      <c r="A40" s="19" t="s">
        <v>160</v>
      </c>
      <c r="B40" s="19" t="s">
        <v>210</v>
      </c>
      <c r="C40" s="80"/>
      <c r="D40" s="80"/>
      <c r="E40" s="80"/>
      <c r="G40" s="10"/>
      <c r="H40" s="10"/>
      <c r="I40" s="10"/>
    </row>
    <row r="41" spans="1:9" s="12" customFormat="1">
      <c r="A41" s="82" t="s">
        <v>82</v>
      </c>
      <c r="B41" s="89">
        <v>2.6195341199999995</v>
      </c>
      <c r="C41" s="80"/>
      <c r="D41" s="80"/>
      <c r="E41" s="80"/>
      <c r="G41" s="10"/>
      <c r="H41" s="10"/>
      <c r="I41" s="10"/>
    </row>
    <row r="42" spans="1:9" s="12" customFormat="1">
      <c r="A42" s="82" t="s">
        <v>146</v>
      </c>
      <c r="B42" s="89">
        <v>2299.8891868837809</v>
      </c>
      <c r="C42" s="80"/>
      <c r="D42" s="80"/>
      <c r="E42" s="80"/>
      <c r="G42" s="10"/>
      <c r="H42" s="10"/>
      <c r="I42" s="10"/>
    </row>
    <row r="43" spans="1:9" s="12" customFormat="1">
      <c r="A43" s="82" t="s">
        <v>183</v>
      </c>
      <c r="B43" s="89">
        <v>939.77661745620821</v>
      </c>
      <c r="C43" s="80"/>
      <c r="D43" s="80"/>
      <c r="E43" s="80"/>
      <c r="G43" s="10"/>
      <c r="H43" s="10"/>
      <c r="I43" s="10"/>
    </row>
    <row r="44" spans="1:9" s="12" customFormat="1">
      <c r="A44" s="82" t="s">
        <v>184</v>
      </c>
      <c r="B44" s="89">
        <v>409.890173564554</v>
      </c>
      <c r="C44" s="80"/>
      <c r="D44" s="80"/>
      <c r="E44" s="80"/>
      <c r="G44" s="10"/>
      <c r="H44" s="10"/>
      <c r="I44" s="10"/>
    </row>
    <row r="45" spans="1:9" s="12" customFormat="1">
      <c r="A45" s="82" t="s">
        <v>147</v>
      </c>
      <c r="B45" s="89">
        <v>192.060598877231</v>
      </c>
      <c r="C45" s="80"/>
      <c r="D45" s="80"/>
      <c r="E45" s="80"/>
      <c r="G45" s="10"/>
      <c r="H45" s="10"/>
      <c r="I45" s="10"/>
    </row>
    <row r="46" spans="1:9" s="12" customFormat="1">
      <c r="A46" s="82" t="s">
        <v>81</v>
      </c>
      <c r="B46" s="89">
        <v>708.35876683000004</v>
      </c>
      <c r="C46" s="80"/>
      <c r="D46" s="80"/>
      <c r="E46" s="80"/>
      <c r="G46" s="10"/>
      <c r="H46" s="10"/>
      <c r="I46" s="10"/>
    </row>
    <row r="47" spans="1:9" s="12" customFormat="1">
      <c r="A47" s="82" t="s">
        <v>148</v>
      </c>
      <c r="B47" s="89">
        <v>0</v>
      </c>
      <c r="C47" s="80"/>
      <c r="D47" s="80"/>
      <c r="E47" s="80"/>
      <c r="G47" s="10"/>
      <c r="H47" s="10"/>
      <c r="I47" s="10"/>
    </row>
    <row r="48" spans="1:9" s="12" customFormat="1">
      <c r="A48" s="82" t="s">
        <v>145</v>
      </c>
      <c r="B48" s="89">
        <v>349.00856413600337</v>
      </c>
      <c r="C48" s="80"/>
      <c r="D48" s="80"/>
      <c r="E48" s="80"/>
      <c r="G48" s="10"/>
      <c r="H48" s="10"/>
      <c r="I48" s="10"/>
    </row>
    <row r="49" spans="1:9" s="12" customFormat="1">
      <c r="A49" s="82" t="s">
        <v>185</v>
      </c>
      <c r="B49" s="89">
        <v>38.648328444955993</v>
      </c>
      <c r="C49" s="80"/>
      <c r="D49" s="80"/>
      <c r="E49" s="80"/>
      <c r="G49" s="10"/>
      <c r="H49" s="10"/>
      <c r="I49" s="10"/>
    </row>
    <row r="50" spans="1:9" s="12" customFormat="1">
      <c r="A50" s="82" t="s">
        <v>186</v>
      </c>
      <c r="B50" s="89">
        <v>225.71720261000002</v>
      </c>
      <c r="C50" s="80"/>
      <c r="D50" s="80"/>
      <c r="E50" s="80"/>
      <c r="G50" s="10"/>
      <c r="H50" s="10"/>
      <c r="I50" s="10"/>
    </row>
    <row r="51" spans="1:9" s="12" customFormat="1">
      <c r="A51" s="82" t="s">
        <v>187</v>
      </c>
      <c r="B51" s="89">
        <v>24.987835522574006</v>
      </c>
      <c r="C51" s="80"/>
      <c r="D51" s="80"/>
      <c r="E51" s="80"/>
      <c r="G51" s="10"/>
      <c r="H51" s="10"/>
      <c r="I51" s="10"/>
    </row>
    <row r="52" spans="1:9" s="12" customFormat="1">
      <c r="A52" s="82" t="s">
        <v>144</v>
      </c>
      <c r="B52" s="89">
        <v>12.183352823274996</v>
      </c>
      <c r="C52" s="80"/>
      <c r="D52" s="80"/>
      <c r="E52" s="80"/>
      <c r="G52" s="10"/>
      <c r="H52" s="10"/>
      <c r="I52" s="10"/>
    </row>
    <row r="53" spans="1:9" s="12" customFormat="1">
      <c r="A53" s="82" t="s">
        <v>188</v>
      </c>
      <c r="B53" s="89">
        <v>0</v>
      </c>
      <c r="C53" s="80"/>
      <c r="D53" s="80"/>
      <c r="E53" s="80"/>
      <c r="G53" s="10"/>
      <c r="H53" s="10"/>
      <c r="I53" s="10"/>
    </row>
    <row r="54" spans="1:9" s="12" customFormat="1">
      <c r="A54" s="82" t="s">
        <v>78</v>
      </c>
      <c r="B54" s="89">
        <v>181.25979093999999</v>
      </c>
      <c r="C54" s="80"/>
      <c r="D54" s="80"/>
      <c r="E54" s="80"/>
      <c r="G54" s="10"/>
      <c r="H54" s="10"/>
      <c r="I54" s="10"/>
    </row>
    <row r="55" spans="1:9" s="12" customFormat="1">
      <c r="A55" s="82" t="s">
        <v>189</v>
      </c>
      <c r="B55" s="89">
        <v>19.203540126541</v>
      </c>
      <c r="C55" s="80"/>
      <c r="D55" s="80"/>
      <c r="E55" s="80"/>
      <c r="G55" s="10"/>
      <c r="H55" s="10"/>
      <c r="I55" s="10"/>
    </row>
    <row r="56" spans="1:9" s="12" customFormat="1">
      <c r="A56" s="82" t="s">
        <v>190</v>
      </c>
      <c r="B56" s="89">
        <v>0</v>
      </c>
      <c r="C56" s="80"/>
      <c r="D56" s="80"/>
      <c r="E56" s="80"/>
      <c r="G56" s="10"/>
      <c r="H56" s="10"/>
      <c r="I56" s="10"/>
    </row>
    <row r="57" spans="1:9" s="12" customFormat="1">
      <c r="A57" s="82" t="s">
        <v>77</v>
      </c>
      <c r="B57" s="89">
        <v>157.78027131143469</v>
      </c>
      <c r="C57" s="80"/>
      <c r="D57" s="80"/>
      <c r="E57" s="80"/>
      <c r="G57" s="10"/>
      <c r="H57" s="10"/>
      <c r="I57" s="10"/>
    </row>
    <row r="58" spans="1:9" s="12" customFormat="1">
      <c r="A58" s="82" t="s">
        <v>79</v>
      </c>
      <c r="B58" s="89">
        <v>2.4854901905310003</v>
      </c>
      <c r="C58" s="80"/>
      <c r="D58" s="80"/>
      <c r="E58" s="80"/>
      <c r="G58" s="10"/>
      <c r="H58" s="10"/>
      <c r="I58" s="10"/>
    </row>
    <row r="59" spans="1:9" s="12" customFormat="1">
      <c r="A59" s="82" t="s">
        <v>191</v>
      </c>
      <c r="B59" s="89">
        <v>0</v>
      </c>
      <c r="C59" s="80"/>
      <c r="D59" s="80"/>
      <c r="E59" s="80"/>
      <c r="G59" s="10"/>
      <c r="H59" s="10"/>
      <c r="I59" s="10"/>
    </row>
    <row r="60" spans="1:9" s="12" customFormat="1">
      <c r="A60" s="82" t="s">
        <v>192</v>
      </c>
      <c r="B60" s="89">
        <v>0.32579999999999998</v>
      </c>
      <c r="C60" s="80"/>
      <c r="D60" s="80"/>
      <c r="E60" s="80"/>
      <c r="G60" s="10"/>
      <c r="H60" s="10"/>
      <c r="I60" s="10"/>
    </row>
    <row r="61" spans="1:9" s="12" customFormat="1">
      <c r="A61" s="82" t="s">
        <v>193</v>
      </c>
      <c r="B61" s="89">
        <v>0</v>
      </c>
      <c r="C61" s="80"/>
      <c r="D61" s="80"/>
      <c r="E61" s="80"/>
      <c r="G61" s="10"/>
      <c r="H61" s="10"/>
      <c r="I61" s="10"/>
    </row>
    <row r="62" spans="1:9" s="12" customFormat="1">
      <c r="A62" s="82" t="s">
        <v>80</v>
      </c>
      <c r="B62" s="89">
        <v>11.707172521522002</v>
      </c>
      <c r="C62" s="80"/>
      <c r="D62" s="80"/>
      <c r="E62" s="80"/>
      <c r="G62" s="10"/>
      <c r="H62" s="10"/>
      <c r="I62" s="10"/>
    </row>
    <row r="63" spans="1:9" s="12" customFormat="1">
      <c r="A63" s="82" t="s">
        <v>194</v>
      </c>
      <c r="B63" s="89">
        <v>0</v>
      </c>
      <c r="C63" s="80"/>
      <c r="D63" s="80"/>
      <c r="E63" s="80"/>
      <c r="G63" s="10"/>
      <c r="H63" s="10"/>
      <c r="I63" s="10"/>
    </row>
    <row r="64" spans="1:9" s="12" customFormat="1">
      <c r="A64" s="82" t="s">
        <v>195</v>
      </c>
      <c r="B64" s="89">
        <v>1.4210854715202003E-20</v>
      </c>
      <c r="C64" s="80"/>
      <c r="D64" s="80"/>
      <c r="E64" s="80"/>
      <c r="G64" s="10"/>
      <c r="H64" s="10"/>
      <c r="I64" s="10"/>
    </row>
    <row r="65" spans="1:23" s="12" customFormat="1">
      <c r="A65" s="82" t="s">
        <v>196</v>
      </c>
      <c r="B65" s="89">
        <v>0</v>
      </c>
      <c r="C65" s="80"/>
      <c r="D65" s="80"/>
      <c r="E65" s="80"/>
      <c r="G65" s="10"/>
      <c r="H65" s="10"/>
      <c r="I65" s="10"/>
    </row>
    <row r="66" spans="1:23" s="12" customFormat="1">
      <c r="A66" s="82" t="s">
        <v>197</v>
      </c>
      <c r="B66" s="89">
        <v>5.9000216424465184E-11</v>
      </c>
      <c r="C66" s="80"/>
      <c r="D66" s="80"/>
      <c r="E66" s="80"/>
      <c r="G66" s="10"/>
      <c r="H66" s="10"/>
      <c r="I66" s="10"/>
    </row>
    <row r="67" spans="1:23" s="12" customFormat="1">
      <c r="A67" s="82" t="s">
        <v>198</v>
      </c>
      <c r="B67" s="89">
        <v>1.9599999999999999E-3</v>
      </c>
      <c r="C67" s="80"/>
      <c r="D67" s="80"/>
      <c r="E67" s="80"/>
      <c r="G67" s="10"/>
      <c r="H67" s="10"/>
      <c r="I67" s="10"/>
    </row>
    <row r="68" spans="1:23" s="12" customFormat="1">
      <c r="A68" s="82" t="s">
        <v>199</v>
      </c>
      <c r="B68" s="89">
        <v>5.6843418860808012E-20</v>
      </c>
      <c r="C68" s="80"/>
      <c r="D68" s="80"/>
      <c r="E68" s="80"/>
    </row>
    <row r="69" spans="1:23" s="12" customFormat="1">
      <c r="A69" s="82" t="s">
        <v>200</v>
      </c>
      <c r="B69" s="89">
        <v>0</v>
      </c>
      <c r="C69" s="80"/>
      <c r="D69" s="80"/>
      <c r="E69" s="80"/>
    </row>
    <row r="70" spans="1:23" s="12" customFormat="1">
      <c r="A70" s="82" t="s">
        <v>201</v>
      </c>
      <c r="B70" s="89">
        <v>0</v>
      </c>
      <c r="C70" s="80"/>
      <c r="D70" s="80"/>
      <c r="E70" s="80"/>
    </row>
    <row r="71" spans="1:23" s="12" customFormat="1">
      <c r="A71" s="82" t="s">
        <v>202</v>
      </c>
      <c r="B71" s="89">
        <v>5.6843418860808012E-20</v>
      </c>
      <c r="C71" s="80"/>
      <c r="D71" s="80"/>
      <c r="E71" s="80"/>
    </row>
    <row r="72" spans="1:23" s="12" customFormat="1">
      <c r="A72" s="82" t="s">
        <v>203</v>
      </c>
      <c r="B72" s="89">
        <v>4.6701499999999996</v>
      </c>
      <c r="C72" s="80"/>
      <c r="D72" s="80"/>
      <c r="E72" s="80"/>
    </row>
    <row r="73" spans="1:23" s="12" customFormat="1">
      <c r="A73" s="82" t="s">
        <v>204</v>
      </c>
      <c r="B73" s="89">
        <v>0</v>
      </c>
      <c r="C73" s="80"/>
      <c r="D73" s="80"/>
      <c r="E73" s="80"/>
    </row>
    <row r="74" spans="1:23" s="12" customFormat="1">
      <c r="A74" s="82" t="s">
        <v>205</v>
      </c>
      <c r="B74" s="89">
        <v>0</v>
      </c>
      <c r="C74" s="80"/>
      <c r="D74" s="80"/>
      <c r="E74" s="80"/>
    </row>
    <row r="75" spans="1:23" s="12" customFormat="1">
      <c r="A75" s="82" t="s">
        <v>206</v>
      </c>
      <c r="B75" s="89">
        <v>4.7643486383059042</v>
      </c>
      <c r="C75" s="80"/>
      <c r="D75" s="80"/>
      <c r="E75" s="80"/>
    </row>
    <row r="76" spans="1:23" s="12" customFormat="1">
      <c r="A76" s="82" t="s">
        <v>207</v>
      </c>
      <c r="B76" s="89">
        <v>2.1400000000000003E-6</v>
      </c>
      <c r="C76" s="80"/>
      <c r="D76" s="80"/>
      <c r="E76" s="80"/>
    </row>
    <row r="77" spans="1:23" s="12" customFormat="1">
      <c r="A77" s="82" t="s">
        <v>208</v>
      </c>
      <c r="B77" s="89">
        <v>0</v>
      </c>
      <c r="C77" s="80"/>
      <c r="D77" s="80"/>
      <c r="E77" s="80"/>
    </row>
    <row r="78" spans="1:23" s="12" customFormat="1">
      <c r="A78" s="82" t="s">
        <v>209</v>
      </c>
      <c r="B78" s="89">
        <v>2.4349140000076184</v>
      </c>
      <c r="C78" s="80"/>
      <c r="D78" s="80"/>
      <c r="E78" s="80"/>
    </row>
    <row r="79" spans="1:23" s="12" customFormat="1">
      <c r="A79" s="82" t="s">
        <v>43</v>
      </c>
      <c r="B79" s="89">
        <v>16.664288910570125</v>
      </c>
      <c r="C79" s="80"/>
      <c r="D79" s="80"/>
      <c r="E79" s="80"/>
    </row>
    <row r="80" spans="1:23" s="12" customFormat="1">
      <c r="A80" s="82"/>
      <c r="B80" s="90"/>
      <c r="C80" s="80"/>
      <c r="D80" s="80"/>
      <c r="E80" s="8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2" customFormat="1">
      <c r="A81" s="84" t="s">
        <v>113</v>
      </c>
      <c r="B81" s="91">
        <v>5604.4378900475531</v>
      </c>
      <c r="C81" s="80"/>
      <c r="D81" s="80"/>
      <c r="E81" s="8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2" customFormat="1">
      <c r="A82" s="80"/>
      <c r="B82" s="80"/>
      <c r="C82" s="80"/>
      <c r="D82" s="80"/>
      <c r="E82" s="8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2" customFormat="1">
      <c r="A83" s="88" t="s">
        <v>182</v>
      </c>
      <c r="B83" s="80"/>
      <c r="C83" s="80"/>
      <c r="D83" s="80"/>
      <c r="E83" s="8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" customFormat="1">
      <c r="A84" s="88" t="s">
        <v>181</v>
      </c>
      <c r="B84" s="80"/>
      <c r="C84" s="80"/>
      <c r="D84" s="80"/>
      <c r="E84" s="8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2" customFormat="1">
      <c r="A85" s="88" t="s">
        <v>180</v>
      </c>
      <c r="B85" s="80"/>
      <c r="C85" s="80"/>
      <c r="D85" s="80"/>
      <c r="E85" s="8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2"/>
      <c r="B86" s="12"/>
      <c r="C86" s="80"/>
      <c r="D86" s="80"/>
      <c r="E86" s="80"/>
    </row>
    <row r="87" spans="1:23">
      <c r="C87" s="80"/>
      <c r="D87" s="80"/>
      <c r="E87" s="80"/>
      <c r="F87" s="80"/>
      <c r="G87" s="80"/>
      <c r="H87" s="80"/>
      <c r="I87" s="80"/>
    </row>
    <row r="88" spans="1:23">
      <c r="C88" s="80"/>
      <c r="D88" s="80"/>
      <c r="E88" s="80"/>
    </row>
    <row r="89" spans="1:23">
      <c r="A89" s="80"/>
      <c r="B89" s="80"/>
      <c r="C89" s="80"/>
      <c r="D89" s="80"/>
      <c r="E89" s="80"/>
      <c r="F89" s="10"/>
    </row>
    <row r="90" spans="1:23">
      <c r="A90" s="80"/>
      <c r="B90" s="80"/>
      <c r="C90" s="80"/>
      <c r="D90" s="80"/>
      <c r="E90" s="80"/>
      <c r="F90" s="10"/>
    </row>
    <row r="91" spans="1:23">
      <c r="A91" s="80"/>
      <c r="B91" s="80"/>
      <c r="C91" s="80"/>
      <c r="D91" s="80"/>
      <c r="E91" s="80"/>
    </row>
    <row r="92" spans="1:23">
      <c r="A92" s="80"/>
      <c r="B92" s="80"/>
      <c r="C92" s="80"/>
      <c r="D92" s="80"/>
      <c r="E92" s="80"/>
    </row>
    <row r="93" spans="1:23">
      <c r="A93" s="80"/>
      <c r="B93" s="80"/>
      <c r="C93" s="80"/>
      <c r="D93" s="80"/>
      <c r="E93" s="80"/>
    </row>
    <row r="94" spans="1:23">
      <c r="A94" s="80"/>
      <c r="B94" s="80"/>
      <c r="C94" s="80"/>
      <c r="D94" s="80"/>
      <c r="E94" s="80"/>
    </row>
    <row r="95" spans="1:23">
      <c r="A95" s="80"/>
      <c r="B95" s="80"/>
      <c r="C95" s="80"/>
      <c r="D95" s="80"/>
      <c r="E95" s="80"/>
    </row>
    <row r="96" spans="1:23">
      <c r="A96" s="80"/>
      <c r="B96" s="80"/>
      <c r="C96" s="80"/>
      <c r="D96" s="80"/>
      <c r="E96" s="80"/>
    </row>
    <row r="97" spans="1:6">
      <c r="A97" s="80"/>
      <c r="B97" s="80"/>
      <c r="C97" s="80"/>
      <c r="D97" s="80"/>
      <c r="E97" s="80"/>
    </row>
    <row r="98" spans="1:6">
      <c r="A98" s="80"/>
      <c r="B98" s="80"/>
      <c r="C98" s="80"/>
      <c r="D98" s="80"/>
      <c r="E98" s="80"/>
    </row>
    <row r="99" spans="1:6">
      <c r="A99" s="80"/>
      <c r="B99" s="80"/>
      <c r="C99" s="80"/>
      <c r="D99" s="80"/>
      <c r="E99" s="80"/>
    </row>
    <row r="100" spans="1:6">
      <c r="A100" s="80"/>
      <c r="B100" s="80"/>
      <c r="C100" s="80"/>
      <c r="D100" s="80"/>
      <c r="E100" s="80"/>
    </row>
    <row r="101" spans="1:6">
      <c r="A101" s="80"/>
      <c r="B101" s="80"/>
      <c r="C101" s="80"/>
      <c r="D101" s="80"/>
      <c r="E101" s="80"/>
    </row>
    <row r="102" spans="1:6">
      <c r="A102" s="80"/>
      <c r="B102" s="80"/>
      <c r="C102" s="80"/>
      <c r="D102" s="80"/>
      <c r="E102" s="80"/>
    </row>
    <row r="103" spans="1:6">
      <c r="A103" s="80"/>
      <c r="B103" s="80"/>
      <c r="C103" s="80"/>
      <c r="D103" s="80"/>
      <c r="E103" s="80"/>
    </row>
    <row r="104" spans="1:6">
      <c r="A104" s="80"/>
      <c r="B104" s="80"/>
      <c r="C104" s="80"/>
      <c r="D104" s="80"/>
      <c r="E104" s="80"/>
    </row>
    <row r="105" spans="1:6">
      <c r="A105" s="80"/>
      <c r="B105" s="80"/>
      <c r="C105" s="80"/>
      <c r="D105" s="80"/>
      <c r="E105" s="80"/>
      <c r="F105" s="10"/>
    </row>
    <row r="106" spans="1:6">
      <c r="A106" s="80"/>
      <c r="B106" s="80"/>
      <c r="C106" s="80"/>
      <c r="D106" s="80"/>
      <c r="E106" s="80"/>
      <c r="F106" s="10"/>
    </row>
    <row r="107" spans="1:6" s="55" customFormat="1">
      <c r="A107" s="80"/>
      <c r="B107" s="80"/>
      <c r="C107" s="80"/>
      <c r="D107" s="80"/>
      <c r="E107" s="80"/>
    </row>
    <row r="108" spans="1:6">
      <c r="A108" s="80"/>
      <c r="B108" s="80"/>
      <c r="C108" s="80"/>
      <c r="D108" s="80"/>
      <c r="E108" s="80"/>
      <c r="F108" s="10"/>
    </row>
    <row r="109" spans="1:6" s="79" customFormat="1">
      <c r="A109" s="80"/>
      <c r="B109" s="80"/>
      <c r="C109" s="80"/>
      <c r="D109" s="80"/>
      <c r="E109" s="80"/>
    </row>
    <row r="110" spans="1:6">
      <c r="A110" s="80"/>
      <c r="B110" s="80"/>
      <c r="C110" s="80"/>
      <c r="D110" s="80"/>
      <c r="E110" s="80"/>
      <c r="F110" s="10"/>
    </row>
    <row r="111" spans="1:6">
      <c r="A111" s="80"/>
      <c r="B111" s="80"/>
      <c r="C111" s="80"/>
      <c r="D111" s="80"/>
      <c r="E111" s="80"/>
      <c r="F111" s="10"/>
    </row>
    <row r="112" spans="1:6">
      <c r="A112" s="80"/>
      <c r="B112" s="80"/>
      <c r="C112" s="80"/>
      <c r="D112" s="80"/>
      <c r="E112" s="80"/>
      <c r="F112" s="10"/>
    </row>
    <row r="113" spans="1:9">
      <c r="A113" s="80"/>
      <c r="B113" s="80"/>
      <c r="C113" s="80"/>
      <c r="D113" s="80"/>
      <c r="E113" s="80"/>
      <c r="F113" s="10"/>
    </row>
    <row r="114" spans="1:9">
      <c r="A114" s="80"/>
      <c r="B114" s="80"/>
      <c r="C114" s="80"/>
      <c r="D114" s="80"/>
      <c r="E114" s="80"/>
      <c r="F114" s="10"/>
    </row>
    <row r="115" spans="1:9">
      <c r="A115" s="80"/>
      <c r="B115" s="80"/>
      <c r="C115" s="80"/>
      <c r="D115" s="80"/>
      <c r="E115" s="80"/>
      <c r="F115" s="10"/>
    </row>
    <row r="116" spans="1:9" s="55" customFormat="1">
      <c r="A116" s="80"/>
      <c r="B116" s="80"/>
      <c r="C116" s="80"/>
      <c r="D116" s="80"/>
      <c r="E116" s="80"/>
    </row>
    <row r="117" spans="1:9">
      <c r="A117" s="80"/>
      <c r="B117" s="80"/>
      <c r="C117" s="80"/>
      <c r="D117" s="80"/>
      <c r="E117" s="80"/>
      <c r="F117" s="10"/>
    </row>
    <row r="118" spans="1:9" s="79" customFormat="1">
      <c r="A118" s="80"/>
      <c r="B118" s="80"/>
      <c r="C118" s="80"/>
      <c r="D118" s="80"/>
      <c r="E118" s="80"/>
    </row>
    <row r="119" spans="1:9">
      <c r="A119" s="80"/>
      <c r="B119" s="80"/>
      <c r="C119" s="80"/>
      <c r="D119" s="80"/>
      <c r="E119" s="80"/>
      <c r="F119" s="10"/>
    </row>
    <row r="120" spans="1:9">
      <c r="A120" s="80"/>
      <c r="B120" s="80"/>
      <c r="C120" s="80"/>
      <c r="D120" s="80"/>
      <c r="E120" s="80"/>
      <c r="F120" s="10"/>
    </row>
    <row r="121" spans="1:9">
      <c r="A121" s="80"/>
      <c r="B121" s="80"/>
      <c r="C121" s="80"/>
      <c r="D121" s="80"/>
      <c r="E121" s="80"/>
      <c r="F121" s="10"/>
    </row>
    <row r="122" spans="1:9">
      <c r="A122" s="80"/>
      <c r="B122" s="80"/>
      <c r="C122" s="80"/>
      <c r="D122" s="80"/>
      <c r="E122" s="80"/>
    </row>
    <row r="123" spans="1:9">
      <c r="A123" s="80"/>
      <c r="B123" s="80"/>
      <c r="C123" s="80"/>
      <c r="D123" s="80"/>
      <c r="E123" s="80"/>
    </row>
    <row r="124" spans="1:9">
      <c r="A124" s="80"/>
      <c r="B124" s="80"/>
      <c r="C124" s="80"/>
      <c r="D124" s="80"/>
      <c r="E124" s="80"/>
    </row>
    <row r="125" spans="1:9">
      <c r="A125" s="80"/>
      <c r="B125" s="80"/>
      <c r="C125" s="80"/>
      <c r="D125" s="80"/>
      <c r="E125" s="80"/>
    </row>
    <row r="126" spans="1:9">
      <c r="A126" s="80"/>
      <c r="B126" s="80"/>
      <c r="C126" s="80"/>
      <c r="D126" s="80"/>
      <c r="E126" s="80"/>
    </row>
    <row r="127" spans="1:9" s="33" customFormat="1">
      <c r="A127" s="80"/>
      <c r="B127" s="80"/>
      <c r="C127" s="80"/>
      <c r="D127" s="80"/>
      <c r="E127" s="80"/>
      <c r="F127" s="12"/>
      <c r="G127" s="10"/>
      <c r="H127" s="10"/>
      <c r="I127" s="10"/>
    </row>
    <row r="128" spans="1:9" s="58" customFormat="1">
      <c r="A128" s="80"/>
      <c r="B128" s="80"/>
      <c r="C128" s="80"/>
      <c r="D128" s="80"/>
      <c r="E128" s="80"/>
      <c r="F128" s="49"/>
      <c r="G128" s="53"/>
      <c r="H128" s="53"/>
      <c r="I128" s="53"/>
    </row>
    <row r="129" spans="1:5">
      <c r="A129" s="80"/>
      <c r="B129" s="80"/>
      <c r="C129" s="80"/>
      <c r="D129" s="80"/>
      <c r="E129" s="80"/>
    </row>
    <row r="130" spans="1:5">
      <c r="A130" s="80"/>
      <c r="B130" s="80"/>
      <c r="C130" s="80"/>
      <c r="D130" s="80"/>
      <c r="E130" s="80"/>
    </row>
    <row r="131" spans="1:5">
      <c r="A131" s="80"/>
      <c r="B131" s="80"/>
      <c r="C131" s="80"/>
      <c r="D131" s="80"/>
      <c r="E131" s="80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2"/>
  <sheetViews>
    <sheetView workbookViewId="0"/>
  </sheetViews>
  <sheetFormatPr baseColWidth="10" defaultRowHeight="15"/>
  <cols>
    <col min="2" max="14" width="10.140625" customWidth="1"/>
  </cols>
  <sheetData>
    <row r="1" spans="1:14">
      <c r="A1" s="204" t="s">
        <v>285</v>
      </c>
    </row>
    <row r="2" spans="1:14">
      <c r="A2" s="204" t="s">
        <v>286</v>
      </c>
    </row>
    <row r="4" spans="1:14">
      <c r="A4" s="205" t="s">
        <v>0</v>
      </c>
      <c r="B4" s="188" t="s">
        <v>215</v>
      </c>
      <c r="C4" s="188" t="s">
        <v>218</v>
      </c>
      <c r="D4" s="188" t="s">
        <v>226</v>
      </c>
      <c r="E4" s="188" t="s">
        <v>247</v>
      </c>
      <c r="F4" s="188" t="s">
        <v>248</v>
      </c>
      <c r="G4" s="188" t="s">
        <v>274</v>
      </c>
      <c r="H4" s="188" t="s">
        <v>275</v>
      </c>
      <c r="I4" s="188" t="s">
        <v>280</v>
      </c>
      <c r="J4" s="188" t="s">
        <v>281</v>
      </c>
      <c r="K4" s="188" t="s">
        <v>283</v>
      </c>
      <c r="L4" s="188" t="s">
        <v>287</v>
      </c>
      <c r="M4" s="188" t="s">
        <v>288</v>
      </c>
      <c r="N4" s="188" t="s">
        <v>113</v>
      </c>
    </row>
    <row r="5" spans="1:14">
      <c r="A5" s="206">
        <v>2008</v>
      </c>
      <c r="B5" s="207">
        <v>709</v>
      </c>
      <c r="C5" s="207">
        <v>1674</v>
      </c>
      <c r="D5" s="207">
        <v>642</v>
      </c>
      <c r="E5" s="207">
        <v>807</v>
      </c>
      <c r="F5" s="207">
        <v>1007</v>
      </c>
      <c r="G5" s="207">
        <v>649</v>
      </c>
      <c r="H5" s="207">
        <v>856</v>
      </c>
      <c r="I5" s="207">
        <v>1094</v>
      </c>
      <c r="J5" s="207">
        <v>812</v>
      </c>
      <c r="K5" s="207">
        <v>686</v>
      </c>
      <c r="L5" s="207">
        <v>511</v>
      </c>
      <c r="M5" s="207">
        <v>346</v>
      </c>
      <c r="N5" s="207">
        <v>9793</v>
      </c>
    </row>
    <row r="6" spans="1:14">
      <c r="A6" s="206">
        <v>2009</v>
      </c>
      <c r="B6" s="207">
        <v>353</v>
      </c>
      <c r="C6" s="207">
        <v>717</v>
      </c>
      <c r="D6" s="207">
        <v>601</v>
      </c>
      <c r="E6" s="207">
        <v>338</v>
      </c>
      <c r="F6" s="207">
        <v>507</v>
      </c>
      <c r="G6" s="207">
        <v>281</v>
      </c>
      <c r="H6" s="207">
        <v>304</v>
      </c>
      <c r="I6" s="207">
        <v>586</v>
      </c>
      <c r="J6" s="207">
        <v>415</v>
      </c>
      <c r="K6" s="207">
        <v>439</v>
      </c>
      <c r="L6" s="207">
        <v>404</v>
      </c>
      <c r="M6" s="207">
        <v>290</v>
      </c>
      <c r="N6" s="207">
        <v>5235</v>
      </c>
    </row>
    <row r="7" spans="1:14">
      <c r="A7" s="206">
        <v>2010</v>
      </c>
      <c r="B7" s="207">
        <v>514</v>
      </c>
      <c r="C7" s="207">
        <v>1556</v>
      </c>
      <c r="D7" s="207">
        <v>512</v>
      </c>
      <c r="E7" s="207">
        <v>467</v>
      </c>
      <c r="F7" s="207">
        <v>697</v>
      </c>
      <c r="G7" s="207">
        <v>476</v>
      </c>
      <c r="H7" s="207">
        <v>686</v>
      </c>
      <c r="I7" s="207">
        <v>686</v>
      </c>
      <c r="J7" s="207">
        <v>526</v>
      </c>
      <c r="K7" s="207">
        <v>859</v>
      </c>
      <c r="L7" s="207">
        <v>949</v>
      </c>
      <c r="M7" s="207">
        <v>1710</v>
      </c>
      <c r="N7" s="207">
        <v>9638</v>
      </c>
    </row>
    <row r="8" spans="1:14">
      <c r="A8" s="206">
        <v>2011</v>
      </c>
      <c r="B8" s="207">
        <v>1388</v>
      </c>
      <c r="C8" s="207">
        <v>1930</v>
      </c>
      <c r="D8" s="207">
        <v>961</v>
      </c>
      <c r="E8" s="207">
        <v>782</v>
      </c>
      <c r="F8" s="207">
        <v>898</v>
      </c>
      <c r="G8" s="207">
        <v>494</v>
      </c>
      <c r="H8" s="207">
        <v>545</v>
      </c>
      <c r="I8" s="207">
        <v>600</v>
      </c>
      <c r="J8" s="207">
        <v>691</v>
      </c>
      <c r="K8" s="207">
        <v>451</v>
      </c>
      <c r="L8" s="207">
        <v>739</v>
      </c>
      <c r="M8" s="207">
        <v>463</v>
      </c>
      <c r="N8" s="207">
        <v>9942</v>
      </c>
    </row>
    <row r="9" spans="1:14">
      <c r="A9" s="206">
        <v>2012</v>
      </c>
      <c r="B9" s="207">
        <v>1391</v>
      </c>
      <c r="C9" s="207">
        <v>462</v>
      </c>
      <c r="D9" s="207">
        <v>474</v>
      </c>
      <c r="E9" s="207">
        <v>345</v>
      </c>
      <c r="F9" s="207">
        <v>1279</v>
      </c>
      <c r="G9" s="207">
        <v>523</v>
      </c>
      <c r="H9" s="207">
        <v>450</v>
      </c>
      <c r="I9" s="207">
        <v>611</v>
      </c>
      <c r="J9" s="207">
        <v>384</v>
      </c>
      <c r="K9" s="207">
        <v>371</v>
      </c>
      <c r="L9" s="207">
        <v>739</v>
      </c>
      <c r="M9" s="207">
        <v>218</v>
      </c>
      <c r="N9" s="207">
        <v>7247</v>
      </c>
    </row>
    <row r="10" spans="1:14">
      <c r="A10" s="206">
        <v>2013</v>
      </c>
      <c r="B10" s="207">
        <v>1121</v>
      </c>
      <c r="C10" s="207">
        <v>319</v>
      </c>
      <c r="D10" s="207">
        <v>318</v>
      </c>
      <c r="E10" s="207">
        <v>418</v>
      </c>
      <c r="F10" s="207">
        <v>1035</v>
      </c>
      <c r="G10" s="207">
        <v>376</v>
      </c>
      <c r="H10" s="207">
        <v>360</v>
      </c>
      <c r="I10" s="207">
        <v>451</v>
      </c>
      <c r="J10" s="207">
        <v>310</v>
      </c>
      <c r="K10" s="207">
        <v>271</v>
      </c>
      <c r="L10" s="207">
        <v>650</v>
      </c>
      <c r="M10" s="207">
        <v>168</v>
      </c>
      <c r="N10" s="207">
        <v>5797</v>
      </c>
    </row>
    <row r="11" spans="1:14">
      <c r="A11" s="206">
        <v>2014</v>
      </c>
      <c r="B11" s="207">
        <v>2039</v>
      </c>
      <c r="C11" s="207">
        <v>358</v>
      </c>
      <c r="D11" s="207">
        <v>236</v>
      </c>
      <c r="E11" s="207">
        <v>250</v>
      </c>
      <c r="F11" s="207">
        <v>670</v>
      </c>
      <c r="G11" s="207">
        <v>477</v>
      </c>
      <c r="H11" s="207">
        <v>206</v>
      </c>
      <c r="I11" s="207">
        <v>389</v>
      </c>
      <c r="J11" s="207">
        <v>403</v>
      </c>
      <c r="K11" s="207">
        <v>288</v>
      </c>
      <c r="L11" s="207">
        <v>402</v>
      </c>
      <c r="M11" s="207">
        <v>372</v>
      </c>
      <c r="N11" s="207">
        <v>6090</v>
      </c>
    </row>
    <row r="12" spans="1:14">
      <c r="A12" s="206">
        <v>2015</v>
      </c>
      <c r="B12" s="207">
        <v>2176</v>
      </c>
      <c r="C12" s="207">
        <v>325</v>
      </c>
      <c r="D12" s="207">
        <v>232</v>
      </c>
      <c r="E12" s="207">
        <v>246</v>
      </c>
      <c r="F12" s="207">
        <v>771</v>
      </c>
      <c r="G12" s="207">
        <v>353</v>
      </c>
      <c r="H12" s="207">
        <v>214</v>
      </c>
      <c r="I12" s="207">
        <v>571</v>
      </c>
      <c r="J12" s="207">
        <v>192</v>
      </c>
      <c r="K12" s="207">
        <v>184</v>
      </c>
      <c r="L12" s="207">
        <v>392</v>
      </c>
      <c r="M12" s="207">
        <v>140</v>
      </c>
      <c r="N12" s="207">
        <v>5796</v>
      </c>
    </row>
    <row r="13" spans="1:14">
      <c r="A13" s="206">
        <v>2016</v>
      </c>
      <c r="B13" s="207">
        <v>1917</v>
      </c>
      <c r="C13" s="207">
        <v>223</v>
      </c>
      <c r="D13" s="207">
        <v>205</v>
      </c>
      <c r="E13" s="207">
        <v>271</v>
      </c>
      <c r="F13" s="207">
        <v>0</v>
      </c>
      <c r="G13" s="207">
        <v>0</v>
      </c>
      <c r="H13" s="207">
        <v>879</v>
      </c>
      <c r="I13" s="207">
        <v>292</v>
      </c>
      <c r="J13" s="207">
        <v>330</v>
      </c>
      <c r="K13" s="207">
        <v>307</v>
      </c>
      <c r="L13" s="207">
        <v>582</v>
      </c>
      <c r="M13" s="207">
        <v>300</v>
      </c>
      <c r="N13" s="207">
        <v>5306</v>
      </c>
    </row>
    <row r="14" spans="1:14">
      <c r="A14" s="206">
        <v>2017</v>
      </c>
      <c r="B14" s="207">
        <v>2287</v>
      </c>
      <c r="C14" s="207">
        <v>70</v>
      </c>
      <c r="D14" s="207">
        <v>83</v>
      </c>
      <c r="E14" s="207">
        <v>55</v>
      </c>
      <c r="F14" s="207">
        <v>130</v>
      </c>
      <c r="G14" s="207">
        <v>34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f>SUM(B14:M14)</f>
        <v>2659</v>
      </c>
    </row>
    <row r="16" spans="1:14">
      <c r="A16" s="204" t="s">
        <v>289</v>
      </c>
    </row>
    <row r="17" spans="1:14">
      <c r="A17" s="204" t="s">
        <v>290</v>
      </c>
    </row>
    <row r="18" spans="1:14">
      <c r="A18" s="205" t="s">
        <v>0</v>
      </c>
      <c r="B18" s="188" t="s">
        <v>215</v>
      </c>
      <c r="C18" s="188" t="s">
        <v>218</v>
      </c>
      <c r="D18" s="188" t="s">
        <v>226</v>
      </c>
      <c r="E18" s="188" t="s">
        <v>247</v>
      </c>
      <c r="F18" s="188" t="s">
        <v>248</v>
      </c>
      <c r="G18" s="188" t="s">
        <v>274</v>
      </c>
      <c r="H18" s="188" t="s">
        <v>275</v>
      </c>
      <c r="I18" s="188" t="s">
        <v>280</v>
      </c>
      <c r="J18" s="188" t="s">
        <v>281</v>
      </c>
      <c r="K18" s="188" t="s">
        <v>283</v>
      </c>
      <c r="L18" s="188" t="s">
        <v>287</v>
      </c>
      <c r="M18" s="188" t="s">
        <v>288</v>
      </c>
      <c r="N18" s="188" t="s">
        <v>113</v>
      </c>
    </row>
    <row r="19" spans="1:14">
      <c r="A19" s="206">
        <v>2008</v>
      </c>
      <c r="B19" s="207">
        <v>2</v>
      </c>
      <c r="C19" s="207">
        <v>182</v>
      </c>
      <c r="D19" s="207">
        <v>355</v>
      </c>
      <c r="E19" s="207">
        <v>252</v>
      </c>
      <c r="F19" s="207">
        <v>746</v>
      </c>
      <c r="G19" s="207">
        <v>431</v>
      </c>
      <c r="H19" s="207">
        <v>128</v>
      </c>
      <c r="I19" s="207">
        <v>580</v>
      </c>
      <c r="J19" s="207">
        <v>700</v>
      </c>
      <c r="K19" s="207">
        <v>829</v>
      </c>
      <c r="L19" s="207">
        <v>510</v>
      </c>
      <c r="M19" s="207">
        <v>748</v>
      </c>
      <c r="N19" s="207">
        <v>5463</v>
      </c>
    </row>
    <row r="20" spans="1:14">
      <c r="A20" s="206">
        <v>2009</v>
      </c>
      <c r="B20" s="207">
        <v>137</v>
      </c>
      <c r="C20" s="207">
        <v>418</v>
      </c>
      <c r="D20" s="207">
        <v>429</v>
      </c>
      <c r="E20" s="207">
        <v>93</v>
      </c>
      <c r="F20" s="207">
        <v>208</v>
      </c>
      <c r="G20" s="207">
        <v>423</v>
      </c>
      <c r="H20" s="207">
        <v>487</v>
      </c>
      <c r="I20" s="207">
        <v>121</v>
      </c>
      <c r="J20" s="207">
        <v>281</v>
      </c>
      <c r="K20" s="207">
        <v>332</v>
      </c>
      <c r="L20" s="207">
        <v>443</v>
      </c>
      <c r="M20" s="207">
        <v>490</v>
      </c>
      <c r="N20" s="207">
        <v>3862</v>
      </c>
    </row>
    <row r="21" spans="1:14">
      <c r="A21" s="206">
        <v>2010</v>
      </c>
      <c r="B21" s="207">
        <v>215</v>
      </c>
      <c r="C21" s="207">
        <v>261</v>
      </c>
      <c r="D21" s="207">
        <v>195</v>
      </c>
      <c r="E21" s="207">
        <v>236</v>
      </c>
      <c r="F21" s="207">
        <v>251</v>
      </c>
      <c r="G21" s="207">
        <v>244</v>
      </c>
      <c r="H21" s="207">
        <v>352</v>
      </c>
      <c r="I21" s="207">
        <v>216</v>
      </c>
      <c r="J21" s="207">
        <v>450</v>
      </c>
      <c r="K21" s="207">
        <v>301</v>
      </c>
      <c r="L21" s="207">
        <v>582</v>
      </c>
      <c r="M21" s="207">
        <v>688</v>
      </c>
      <c r="N21" s="207">
        <v>3991</v>
      </c>
    </row>
    <row r="22" spans="1:14">
      <c r="A22" s="206">
        <v>2011</v>
      </c>
      <c r="B22" s="207">
        <v>242</v>
      </c>
      <c r="C22" s="207">
        <v>292</v>
      </c>
      <c r="D22" s="207">
        <v>623</v>
      </c>
      <c r="E22" s="207">
        <v>481</v>
      </c>
      <c r="F22" s="207">
        <v>550</v>
      </c>
      <c r="G22" s="207">
        <v>332</v>
      </c>
      <c r="H22" s="207">
        <v>491</v>
      </c>
      <c r="I22" s="207">
        <v>455</v>
      </c>
      <c r="J22" s="207">
        <v>300</v>
      </c>
      <c r="K22" s="207">
        <v>179</v>
      </c>
      <c r="L22" s="207">
        <v>135</v>
      </c>
      <c r="M22" s="207">
        <v>175</v>
      </c>
      <c r="N22" s="207">
        <v>4255</v>
      </c>
    </row>
    <row r="23" spans="1:14">
      <c r="A23" s="206">
        <v>2012</v>
      </c>
      <c r="B23" s="207">
        <v>0</v>
      </c>
      <c r="C23" s="207">
        <v>0</v>
      </c>
      <c r="D23" s="207">
        <v>507</v>
      </c>
      <c r="E23" s="207">
        <v>1002</v>
      </c>
      <c r="F23" s="207">
        <v>517</v>
      </c>
      <c r="G23" s="207">
        <v>318</v>
      </c>
      <c r="H23" s="207">
        <v>347</v>
      </c>
      <c r="I23" s="207">
        <v>346</v>
      </c>
      <c r="J23" s="207">
        <v>196</v>
      </c>
      <c r="K23" s="207">
        <v>444</v>
      </c>
      <c r="L23" s="207">
        <v>336</v>
      </c>
      <c r="M23" s="207">
        <v>363</v>
      </c>
      <c r="N23" s="207">
        <v>4376</v>
      </c>
    </row>
    <row r="24" spans="1:14">
      <c r="A24" s="206">
        <v>2013</v>
      </c>
      <c r="B24" s="207">
        <v>125</v>
      </c>
      <c r="C24" s="207">
        <v>331</v>
      </c>
      <c r="D24" s="207">
        <v>330</v>
      </c>
      <c r="E24" s="207">
        <v>339</v>
      </c>
      <c r="F24" s="207">
        <v>326</v>
      </c>
      <c r="G24" s="207">
        <v>223</v>
      </c>
      <c r="H24" s="207">
        <v>420</v>
      </c>
      <c r="I24" s="207">
        <v>266</v>
      </c>
      <c r="J24" s="207">
        <v>390</v>
      </c>
      <c r="K24" s="207">
        <v>304</v>
      </c>
      <c r="L24" s="207">
        <v>317</v>
      </c>
      <c r="M24" s="207">
        <v>351</v>
      </c>
      <c r="N24" s="207">
        <v>3722</v>
      </c>
    </row>
    <row r="25" spans="1:14">
      <c r="A25" s="206">
        <v>2014</v>
      </c>
      <c r="B25" s="207">
        <v>214</v>
      </c>
      <c r="C25" s="207">
        <v>284</v>
      </c>
      <c r="D25" s="207">
        <v>249</v>
      </c>
      <c r="E25" s="207">
        <v>237</v>
      </c>
      <c r="F25" s="207">
        <v>357</v>
      </c>
      <c r="G25" s="207">
        <v>275</v>
      </c>
      <c r="H25" s="207">
        <v>278</v>
      </c>
      <c r="I25" s="207">
        <v>88</v>
      </c>
      <c r="J25" s="207">
        <v>244</v>
      </c>
      <c r="K25" s="207">
        <v>245</v>
      </c>
      <c r="L25" s="207">
        <v>145</v>
      </c>
      <c r="M25" s="207">
        <v>342</v>
      </c>
      <c r="N25" s="207">
        <v>2958</v>
      </c>
    </row>
    <row r="26" spans="1:14">
      <c r="A26" s="206">
        <v>2015</v>
      </c>
      <c r="B26" s="207">
        <v>225</v>
      </c>
      <c r="C26" s="207">
        <v>112</v>
      </c>
      <c r="D26" s="207">
        <v>155</v>
      </c>
      <c r="E26" s="207">
        <v>388</v>
      </c>
      <c r="F26" s="207">
        <v>364</v>
      </c>
      <c r="G26" s="207">
        <v>208</v>
      </c>
      <c r="H26" s="207">
        <v>393</v>
      </c>
      <c r="I26" s="207">
        <v>166</v>
      </c>
      <c r="J26" s="207">
        <v>476</v>
      </c>
      <c r="K26" s="207">
        <v>0</v>
      </c>
      <c r="L26" s="207">
        <v>0</v>
      </c>
      <c r="M26" s="207">
        <v>0</v>
      </c>
      <c r="N26" s="207">
        <v>2487</v>
      </c>
    </row>
    <row r="27" spans="1:14">
      <c r="A27" s="206">
        <v>2016</v>
      </c>
      <c r="B27" s="207">
        <v>0</v>
      </c>
      <c r="C27" s="207">
        <v>0</v>
      </c>
      <c r="D27" s="207">
        <v>0</v>
      </c>
      <c r="E27" s="207">
        <v>74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908</v>
      </c>
      <c r="L27" s="207">
        <v>179</v>
      </c>
      <c r="M27" s="207">
        <v>285</v>
      </c>
      <c r="N27" s="207">
        <v>1446</v>
      </c>
    </row>
    <row r="28" spans="1:14">
      <c r="A28" s="206">
        <v>2017</v>
      </c>
      <c r="B28" s="207">
        <v>0</v>
      </c>
      <c r="C28" s="207">
        <v>62</v>
      </c>
      <c r="D28" s="207">
        <v>247</v>
      </c>
      <c r="E28" s="207">
        <v>81</v>
      </c>
      <c r="F28" s="207">
        <v>110</v>
      </c>
      <c r="G28" s="207">
        <v>213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f>SUM(B28:M28)</f>
        <v>713</v>
      </c>
    </row>
    <row r="30" spans="1:14">
      <c r="A30" s="204" t="s">
        <v>291</v>
      </c>
    </row>
    <row r="31" spans="1:14">
      <c r="A31" s="204" t="s">
        <v>385</v>
      </c>
    </row>
    <row r="32" spans="1:14">
      <c r="A32" s="205" t="s">
        <v>0</v>
      </c>
      <c r="B32" s="188" t="s">
        <v>215</v>
      </c>
      <c r="C32" s="188" t="s">
        <v>218</v>
      </c>
      <c r="D32" s="188" t="s">
        <v>226</v>
      </c>
      <c r="E32" s="188" t="s">
        <v>247</v>
      </c>
      <c r="F32" s="188" t="s">
        <v>248</v>
      </c>
      <c r="G32" s="188" t="s">
        <v>274</v>
      </c>
      <c r="H32" s="188" t="s">
        <v>275</v>
      </c>
      <c r="I32" s="188" t="s">
        <v>280</v>
      </c>
      <c r="J32" s="188" t="s">
        <v>281</v>
      </c>
      <c r="K32" s="188" t="s">
        <v>283</v>
      </c>
      <c r="L32" s="188" t="s">
        <v>287</v>
      </c>
      <c r="M32" s="188" t="s">
        <v>288</v>
      </c>
      <c r="N32" s="188" t="s">
        <v>113</v>
      </c>
    </row>
    <row r="33" spans="1:14">
      <c r="A33" s="206">
        <v>2008</v>
      </c>
      <c r="B33" s="207">
        <v>800</v>
      </c>
      <c r="C33" s="207">
        <v>92518</v>
      </c>
      <c r="D33" s="207">
        <v>192433</v>
      </c>
      <c r="E33" s="207">
        <v>141524</v>
      </c>
      <c r="F33" s="207">
        <v>400303</v>
      </c>
      <c r="G33" s="207">
        <v>229588</v>
      </c>
      <c r="H33" s="207">
        <v>70032</v>
      </c>
      <c r="I33" s="207">
        <v>304691</v>
      </c>
      <c r="J33" s="207">
        <v>431052</v>
      </c>
      <c r="K33" s="207">
        <v>498837</v>
      </c>
      <c r="L33" s="207">
        <v>298851</v>
      </c>
      <c r="M33" s="207">
        <v>480402</v>
      </c>
      <c r="N33" s="207">
        <v>3141031</v>
      </c>
    </row>
    <row r="34" spans="1:14">
      <c r="A34" s="206">
        <v>2009</v>
      </c>
      <c r="B34" s="207">
        <v>79054</v>
      </c>
      <c r="C34" s="207">
        <v>233271</v>
      </c>
      <c r="D34" s="207">
        <v>245697</v>
      </c>
      <c r="E34" s="207">
        <v>49862</v>
      </c>
      <c r="F34" s="207">
        <v>128089</v>
      </c>
      <c r="G34" s="207">
        <v>262520</v>
      </c>
      <c r="H34" s="207">
        <v>287412</v>
      </c>
      <c r="I34" s="207">
        <v>58346</v>
      </c>
      <c r="J34" s="207">
        <v>184683</v>
      </c>
      <c r="K34" s="207">
        <v>187909</v>
      </c>
      <c r="L34" s="207">
        <v>239235</v>
      </c>
      <c r="M34" s="207">
        <v>252290</v>
      </c>
      <c r="N34" s="207">
        <v>2208368</v>
      </c>
    </row>
    <row r="35" spans="1:14">
      <c r="A35" s="206">
        <v>2010</v>
      </c>
      <c r="B35" s="207">
        <v>105549</v>
      </c>
      <c r="C35" s="207">
        <v>186481</v>
      </c>
      <c r="D35" s="207">
        <v>113138</v>
      </c>
      <c r="E35" s="207">
        <v>126981</v>
      </c>
      <c r="F35" s="207">
        <v>144408</v>
      </c>
      <c r="G35" s="207">
        <v>153551</v>
      </c>
      <c r="H35" s="207">
        <v>236173</v>
      </c>
      <c r="I35" s="207">
        <v>117965</v>
      </c>
      <c r="J35" s="207">
        <v>274273</v>
      </c>
      <c r="K35" s="207">
        <v>201597</v>
      </c>
      <c r="L35" s="207">
        <v>391211</v>
      </c>
      <c r="M35" s="207">
        <v>445154</v>
      </c>
      <c r="N35" s="207">
        <v>2496481</v>
      </c>
    </row>
    <row r="36" spans="1:14">
      <c r="A36" s="206">
        <v>2011</v>
      </c>
      <c r="B36" s="207">
        <v>161710</v>
      </c>
      <c r="C36" s="207">
        <v>170715</v>
      </c>
      <c r="D36" s="207">
        <v>432702</v>
      </c>
      <c r="E36" s="207">
        <v>390251</v>
      </c>
      <c r="F36" s="207">
        <v>437382</v>
      </c>
      <c r="G36" s="207">
        <v>220084</v>
      </c>
      <c r="H36" s="207">
        <v>342824</v>
      </c>
      <c r="I36" s="207">
        <v>299026</v>
      </c>
      <c r="J36" s="207">
        <v>171908</v>
      </c>
      <c r="K36" s="207">
        <v>171167</v>
      </c>
      <c r="L36" s="207">
        <v>101514</v>
      </c>
      <c r="M36" s="207">
        <v>113158</v>
      </c>
      <c r="N36" s="207">
        <v>3012441</v>
      </c>
    </row>
    <row r="37" spans="1:14">
      <c r="A37" s="206">
        <v>2012</v>
      </c>
      <c r="B37" s="207">
        <v>0</v>
      </c>
      <c r="C37" s="207">
        <v>0</v>
      </c>
      <c r="D37" s="207">
        <v>344770</v>
      </c>
      <c r="E37" s="207">
        <v>600417</v>
      </c>
      <c r="F37" s="207">
        <v>306692</v>
      </c>
      <c r="G37" s="207">
        <v>200734</v>
      </c>
      <c r="H37" s="207">
        <v>230042</v>
      </c>
      <c r="I37" s="207">
        <v>200873</v>
      </c>
      <c r="J37" s="207">
        <v>133315</v>
      </c>
      <c r="K37" s="207">
        <v>287218</v>
      </c>
      <c r="L37" s="207">
        <v>214813</v>
      </c>
      <c r="M37" s="207">
        <v>220432</v>
      </c>
      <c r="N37" s="207">
        <v>2739306</v>
      </c>
    </row>
    <row r="38" spans="1:14">
      <c r="A38" s="206">
        <v>2013</v>
      </c>
      <c r="B38" s="207">
        <v>58586</v>
      </c>
      <c r="C38" s="207">
        <v>147664</v>
      </c>
      <c r="D38" s="207">
        <v>152719</v>
      </c>
      <c r="E38" s="207">
        <v>169137</v>
      </c>
      <c r="F38" s="207">
        <v>158259</v>
      </c>
      <c r="G38" s="207">
        <v>117696</v>
      </c>
      <c r="H38" s="207">
        <v>226659</v>
      </c>
      <c r="I38" s="207">
        <v>141609</v>
      </c>
      <c r="J38" s="207">
        <v>204049</v>
      </c>
      <c r="K38" s="207">
        <v>160318</v>
      </c>
      <c r="L38" s="207">
        <v>150143</v>
      </c>
      <c r="M38" s="207">
        <v>173860</v>
      </c>
      <c r="N38" s="207">
        <v>1860699</v>
      </c>
    </row>
    <row r="39" spans="1:14">
      <c r="A39" s="206">
        <v>2014</v>
      </c>
      <c r="B39" s="207">
        <v>96936</v>
      </c>
      <c r="C39" s="207">
        <v>133326</v>
      </c>
      <c r="D39" s="207">
        <v>129647</v>
      </c>
      <c r="E39" s="207">
        <v>139241</v>
      </c>
      <c r="F39" s="207">
        <v>190666</v>
      </c>
      <c r="G39" s="207">
        <v>126401</v>
      </c>
      <c r="H39" s="207">
        <v>133390</v>
      </c>
      <c r="I39" s="207">
        <v>41694</v>
      </c>
      <c r="J39" s="207">
        <v>127290</v>
      </c>
      <c r="K39" s="207">
        <v>127743</v>
      </c>
      <c r="L39" s="207">
        <v>68142</v>
      </c>
      <c r="M39" s="207">
        <v>180040</v>
      </c>
      <c r="N39" s="207">
        <v>1494516</v>
      </c>
    </row>
    <row r="40" spans="1:14">
      <c r="A40" s="206">
        <v>2015</v>
      </c>
      <c r="B40" s="207">
        <v>110934</v>
      </c>
      <c r="C40" s="207">
        <v>53376</v>
      </c>
      <c r="D40" s="207">
        <v>106585</v>
      </c>
      <c r="E40" s="207">
        <v>228911</v>
      </c>
      <c r="F40" s="207">
        <v>208849</v>
      </c>
      <c r="G40" s="207">
        <v>117497</v>
      </c>
      <c r="H40" s="207">
        <v>210342</v>
      </c>
      <c r="I40" s="207">
        <v>97422</v>
      </c>
      <c r="J40" s="207">
        <v>254018</v>
      </c>
      <c r="K40" s="207">
        <v>0</v>
      </c>
      <c r="L40" s="207">
        <v>0</v>
      </c>
      <c r="M40" s="207">
        <v>0</v>
      </c>
      <c r="N40" s="207">
        <v>1387934</v>
      </c>
    </row>
    <row r="41" spans="1:14">
      <c r="A41" s="206">
        <v>2016</v>
      </c>
      <c r="B41" s="207">
        <v>0</v>
      </c>
      <c r="C41" s="207">
        <v>0</v>
      </c>
      <c r="D41" s="207">
        <v>0</v>
      </c>
      <c r="E41" s="207">
        <v>35313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427494</v>
      </c>
      <c r="L41" s="207">
        <v>84556</v>
      </c>
      <c r="M41" s="207">
        <v>138372</v>
      </c>
      <c r="N41" s="207">
        <v>685735</v>
      </c>
    </row>
    <row r="42" spans="1:14">
      <c r="A42" s="206">
        <v>2017</v>
      </c>
      <c r="B42" s="207">
        <v>0</v>
      </c>
      <c r="C42" s="207">
        <v>33698.641499999998</v>
      </c>
      <c r="D42" s="207">
        <v>119340.73790000001</v>
      </c>
      <c r="E42" s="207">
        <v>39631.7071</v>
      </c>
      <c r="F42" s="207">
        <v>52596.714699999997</v>
      </c>
      <c r="G42" s="207">
        <v>103010.8129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f>SUM(B42:M42)</f>
        <v>348278.61410000001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Y111"/>
  <sheetViews>
    <sheetView workbookViewId="0">
      <selection activeCell="D34" sqref="D34"/>
    </sheetView>
  </sheetViews>
  <sheetFormatPr baseColWidth="10" defaultRowHeight="15"/>
  <cols>
    <col min="1" max="1" width="10.7109375" style="289" bestFit="1" customWidth="1"/>
    <col min="2" max="2" width="13.85546875" style="289" bestFit="1" customWidth="1"/>
    <col min="3" max="4" width="12.28515625" style="289" bestFit="1" customWidth="1"/>
    <col min="5" max="7" width="13.85546875" style="289" bestFit="1" customWidth="1"/>
    <col min="8" max="8" width="12.28515625" style="289" bestFit="1" customWidth="1"/>
    <col min="9" max="9" width="13.85546875" style="289" bestFit="1" customWidth="1"/>
    <col min="10" max="12" width="13.7109375" style="289" bestFit="1" customWidth="1"/>
    <col min="13" max="14" width="11.42578125" style="289"/>
    <col min="15" max="17" width="12.7109375" style="289" bestFit="1" customWidth="1"/>
    <col min="18" max="256" width="11.42578125" style="289"/>
    <col min="257" max="257" width="10.7109375" style="289" bestFit="1" customWidth="1"/>
    <col min="258" max="258" width="13.85546875" style="289" bestFit="1" customWidth="1"/>
    <col min="259" max="260" width="12.28515625" style="289" bestFit="1" customWidth="1"/>
    <col min="261" max="263" width="13.85546875" style="289" bestFit="1" customWidth="1"/>
    <col min="264" max="264" width="12.28515625" style="289" bestFit="1" customWidth="1"/>
    <col min="265" max="265" width="13.85546875" style="289" bestFit="1" customWidth="1"/>
    <col min="266" max="268" width="13.7109375" style="289" bestFit="1" customWidth="1"/>
    <col min="269" max="270" width="11.42578125" style="289"/>
    <col min="271" max="273" width="12.7109375" style="289" bestFit="1" customWidth="1"/>
    <col min="274" max="512" width="11.42578125" style="289"/>
    <col min="513" max="513" width="10.7109375" style="289" bestFit="1" customWidth="1"/>
    <col min="514" max="514" width="13.85546875" style="289" bestFit="1" customWidth="1"/>
    <col min="515" max="516" width="12.28515625" style="289" bestFit="1" customWidth="1"/>
    <col min="517" max="519" width="13.85546875" style="289" bestFit="1" customWidth="1"/>
    <col min="520" max="520" width="12.28515625" style="289" bestFit="1" customWidth="1"/>
    <col min="521" max="521" width="13.85546875" style="289" bestFit="1" customWidth="1"/>
    <col min="522" max="524" width="13.7109375" style="289" bestFit="1" customWidth="1"/>
    <col min="525" max="526" width="11.42578125" style="289"/>
    <col min="527" max="529" width="12.7109375" style="289" bestFit="1" customWidth="1"/>
    <col min="530" max="768" width="11.42578125" style="289"/>
    <col min="769" max="769" width="10.7109375" style="289" bestFit="1" customWidth="1"/>
    <col min="770" max="770" width="13.85546875" style="289" bestFit="1" customWidth="1"/>
    <col min="771" max="772" width="12.28515625" style="289" bestFit="1" customWidth="1"/>
    <col min="773" max="775" width="13.85546875" style="289" bestFit="1" customWidth="1"/>
    <col min="776" max="776" width="12.28515625" style="289" bestFit="1" customWidth="1"/>
    <col min="777" max="777" width="13.85546875" style="289" bestFit="1" customWidth="1"/>
    <col min="778" max="780" width="13.7109375" style="289" bestFit="1" customWidth="1"/>
    <col min="781" max="782" width="11.42578125" style="289"/>
    <col min="783" max="785" width="12.7109375" style="289" bestFit="1" customWidth="1"/>
    <col min="786" max="1024" width="11.42578125" style="289"/>
    <col min="1025" max="1025" width="10.7109375" style="289" bestFit="1" customWidth="1"/>
    <col min="1026" max="1026" width="13.85546875" style="289" bestFit="1" customWidth="1"/>
    <col min="1027" max="1028" width="12.28515625" style="289" bestFit="1" customWidth="1"/>
    <col min="1029" max="1031" width="13.85546875" style="289" bestFit="1" customWidth="1"/>
    <col min="1032" max="1032" width="12.28515625" style="289" bestFit="1" customWidth="1"/>
    <col min="1033" max="1033" width="13.85546875" style="289" bestFit="1" customWidth="1"/>
    <col min="1034" max="1036" width="13.7109375" style="289" bestFit="1" customWidth="1"/>
    <col min="1037" max="1038" width="11.42578125" style="289"/>
    <col min="1039" max="1041" width="12.7109375" style="289" bestFit="1" customWidth="1"/>
    <col min="1042" max="1280" width="11.42578125" style="289"/>
    <col min="1281" max="1281" width="10.7109375" style="289" bestFit="1" customWidth="1"/>
    <col min="1282" max="1282" width="13.85546875" style="289" bestFit="1" customWidth="1"/>
    <col min="1283" max="1284" width="12.28515625" style="289" bestFit="1" customWidth="1"/>
    <col min="1285" max="1287" width="13.85546875" style="289" bestFit="1" customWidth="1"/>
    <col min="1288" max="1288" width="12.28515625" style="289" bestFit="1" customWidth="1"/>
    <col min="1289" max="1289" width="13.85546875" style="289" bestFit="1" customWidth="1"/>
    <col min="1290" max="1292" width="13.7109375" style="289" bestFit="1" customWidth="1"/>
    <col min="1293" max="1294" width="11.42578125" style="289"/>
    <col min="1295" max="1297" width="12.7109375" style="289" bestFit="1" customWidth="1"/>
    <col min="1298" max="1536" width="11.42578125" style="289"/>
    <col min="1537" max="1537" width="10.7109375" style="289" bestFit="1" customWidth="1"/>
    <col min="1538" max="1538" width="13.85546875" style="289" bestFit="1" customWidth="1"/>
    <col min="1539" max="1540" width="12.28515625" style="289" bestFit="1" customWidth="1"/>
    <col min="1541" max="1543" width="13.85546875" style="289" bestFit="1" customWidth="1"/>
    <col min="1544" max="1544" width="12.28515625" style="289" bestFit="1" customWidth="1"/>
    <col min="1545" max="1545" width="13.85546875" style="289" bestFit="1" customWidth="1"/>
    <col min="1546" max="1548" width="13.7109375" style="289" bestFit="1" customWidth="1"/>
    <col min="1549" max="1550" width="11.42578125" style="289"/>
    <col min="1551" max="1553" width="12.7109375" style="289" bestFit="1" customWidth="1"/>
    <col min="1554" max="1792" width="11.42578125" style="289"/>
    <col min="1793" max="1793" width="10.7109375" style="289" bestFit="1" customWidth="1"/>
    <col min="1794" max="1794" width="13.85546875" style="289" bestFit="1" customWidth="1"/>
    <col min="1795" max="1796" width="12.28515625" style="289" bestFit="1" customWidth="1"/>
    <col min="1797" max="1799" width="13.85546875" style="289" bestFit="1" customWidth="1"/>
    <col min="1800" max="1800" width="12.28515625" style="289" bestFit="1" customWidth="1"/>
    <col min="1801" max="1801" width="13.85546875" style="289" bestFit="1" customWidth="1"/>
    <col min="1802" max="1804" width="13.7109375" style="289" bestFit="1" customWidth="1"/>
    <col min="1805" max="1806" width="11.42578125" style="289"/>
    <col min="1807" max="1809" width="12.7109375" style="289" bestFit="1" customWidth="1"/>
    <col min="1810" max="2048" width="11.42578125" style="289"/>
    <col min="2049" max="2049" width="10.7109375" style="289" bestFit="1" customWidth="1"/>
    <col min="2050" max="2050" width="13.85546875" style="289" bestFit="1" customWidth="1"/>
    <col min="2051" max="2052" width="12.28515625" style="289" bestFit="1" customWidth="1"/>
    <col min="2053" max="2055" width="13.85546875" style="289" bestFit="1" customWidth="1"/>
    <col min="2056" max="2056" width="12.28515625" style="289" bestFit="1" customWidth="1"/>
    <col min="2057" max="2057" width="13.85546875" style="289" bestFit="1" customWidth="1"/>
    <col min="2058" max="2060" width="13.7109375" style="289" bestFit="1" customWidth="1"/>
    <col min="2061" max="2062" width="11.42578125" style="289"/>
    <col min="2063" max="2065" width="12.7109375" style="289" bestFit="1" customWidth="1"/>
    <col min="2066" max="2304" width="11.42578125" style="289"/>
    <col min="2305" max="2305" width="10.7109375" style="289" bestFit="1" customWidth="1"/>
    <col min="2306" max="2306" width="13.85546875" style="289" bestFit="1" customWidth="1"/>
    <col min="2307" max="2308" width="12.28515625" style="289" bestFit="1" customWidth="1"/>
    <col min="2309" max="2311" width="13.85546875" style="289" bestFit="1" customWidth="1"/>
    <col min="2312" max="2312" width="12.28515625" style="289" bestFit="1" customWidth="1"/>
    <col min="2313" max="2313" width="13.85546875" style="289" bestFit="1" customWidth="1"/>
    <col min="2314" max="2316" width="13.7109375" style="289" bestFit="1" customWidth="1"/>
    <col min="2317" max="2318" width="11.42578125" style="289"/>
    <col min="2319" max="2321" width="12.7109375" style="289" bestFit="1" customWidth="1"/>
    <col min="2322" max="2560" width="11.42578125" style="289"/>
    <col min="2561" max="2561" width="10.7109375" style="289" bestFit="1" customWidth="1"/>
    <col min="2562" max="2562" width="13.85546875" style="289" bestFit="1" customWidth="1"/>
    <col min="2563" max="2564" width="12.28515625" style="289" bestFit="1" customWidth="1"/>
    <col min="2565" max="2567" width="13.85546875" style="289" bestFit="1" customWidth="1"/>
    <col min="2568" max="2568" width="12.28515625" style="289" bestFit="1" customWidth="1"/>
    <col min="2569" max="2569" width="13.85546875" style="289" bestFit="1" customWidth="1"/>
    <col min="2570" max="2572" width="13.7109375" style="289" bestFit="1" customWidth="1"/>
    <col min="2573" max="2574" width="11.42578125" style="289"/>
    <col min="2575" max="2577" width="12.7109375" style="289" bestFit="1" customWidth="1"/>
    <col min="2578" max="2816" width="11.42578125" style="289"/>
    <col min="2817" max="2817" width="10.7109375" style="289" bestFit="1" customWidth="1"/>
    <col min="2818" max="2818" width="13.85546875" style="289" bestFit="1" customWidth="1"/>
    <col min="2819" max="2820" width="12.28515625" style="289" bestFit="1" customWidth="1"/>
    <col min="2821" max="2823" width="13.85546875" style="289" bestFit="1" customWidth="1"/>
    <col min="2824" max="2824" width="12.28515625" style="289" bestFit="1" customWidth="1"/>
    <col min="2825" max="2825" width="13.85546875" style="289" bestFit="1" customWidth="1"/>
    <col min="2826" max="2828" width="13.7109375" style="289" bestFit="1" customWidth="1"/>
    <col min="2829" max="2830" width="11.42578125" style="289"/>
    <col min="2831" max="2833" width="12.7109375" style="289" bestFit="1" customWidth="1"/>
    <col min="2834" max="3072" width="11.42578125" style="289"/>
    <col min="3073" max="3073" width="10.7109375" style="289" bestFit="1" customWidth="1"/>
    <col min="3074" max="3074" width="13.85546875" style="289" bestFit="1" customWidth="1"/>
    <col min="3075" max="3076" width="12.28515625" style="289" bestFit="1" customWidth="1"/>
    <col min="3077" max="3079" width="13.85546875" style="289" bestFit="1" customWidth="1"/>
    <col min="3080" max="3080" width="12.28515625" style="289" bestFit="1" customWidth="1"/>
    <col min="3081" max="3081" width="13.85546875" style="289" bestFit="1" customWidth="1"/>
    <col min="3082" max="3084" width="13.7109375" style="289" bestFit="1" customWidth="1"/>
    <col min="3085" max="3086" width="11.42578125" style="289"/>
    <col min="3087" max="3089" width="12.7109375" style="289" bestFit="1" customWidth="1"/>
    <col min="3090" max="3328" width="11.42578125" style="289"/>
    <col min="3329" max="3329" width="10.7109375" style="289" bestFit="1" customWidth="1"/>
    <col min="3330" max="3330" width="13.85546875" style="289" bestFit="1" customWidth="1"/>
    <col min="3331" max="3332" width="12.28515625" style="289" bestFit="1" customWidth="1"/>
    <col min="3333" max="3335" width="13.85546875" style="289" bestFit="1" customWidth="1"/>
    <col min="3336" max="3336" width="12.28515625" style="289" bestFit="1" customWidth="1"/>
    <col min="3337" max="3337" width="13.85546875" style="289" bestFit="1" customWidth="1"/>
    <col min="3338" max="3340" width="13.7109375" style="289" bestFit="1" customWidth="1"/>
    <col min="3341" max="3342" width="11.42578125" style="289"/>
    <col min="3343" max="3345" width="12.7109375" style="289" bestFit="1" customWidth="1"/>
    <col min="3346" max="3584" width="11.42578125" style="289"/>
    <col min="3585" max="3585" width="10.7109375" style="289" bestFit="1" customWidth="1"/>
    <col min="3586" max="3586" width="13.85546875" style="289" bestFit="1" customWidth="1"/>
    <col min="3587" max="3588" width="12.28515625" style="289" bestFit="1" customWidth="1"/>
    <col min="3589" max="3591" width="13.85546875" style="289" bestFit="1" customWidth="1"/>
    <col min="3592" max="3592" width="12.28515625" style="289" bestFit="1" customWidth="1"/>
    <col min="3593" max="3593" width="13.85546875" style="289" bestFit="1" customWidth="1"/>
    <col min="3594" max="3596" width="13.7109375" style="289" bestFit="1" customWidth="1"/>
    <col min="3597" max="3598" width="11.42578125" style="289"/>
    <col min="3599" max="3601" width="12.7109375" style="289" bestFit="1" customWidth="1"/>
    <col min="3602" max="3840" width="11.42578125" style="289"/>
    <col min="3841" max="3841" width="10.7109375" style="289" bestFit="1" customWidth="1"/>
    <col min="3842" max="3842" width="13.85546875" style="289" bestFit="1" customWidth="1"/>
    <col min="3843" max="3844" width="12.28515625" style="289" bestFit="1" customWidth="1"/>
    <col min="3845" max="3847" width="13.85546875" style="289" bestFit="1" customWidth="1"/>
    <col min="3848" max="3848" width="12.28515625" style="289" bestFit="1" customWidth="1"/>
    <col min="3849" max="3849" width="13.85546875" style="289" bestFit="1" customWidth="1"/>
    <col min="3850" max="3852" width="13.7109375" style="289" bestFit="1" customWidth="1"/>
    <col min="3853" max="3854" width="11.42578125" style="289"/>
    <col min="3855" max="3857" width="12.7109375" style="289" bestFit="1" customWidth="1"/>
    <col min="3858" max="4096" width="11.42578125" style="289"/>
    <col min="4097" max="4097" width="10.7109375" style="289" bestFit="1" customWidth="1"/>
    <col min="4098" max="4098" width="13.85546875" style="289" bestFit="1" customWidth="1"/>
    <col min="4099" max="4100" width="12.28515625" style="289" bestFit="1" customWidth="1"/>
    <col min="4101" max="4103" width="13.85546875" style="289" bestFit="1" customWidth="1"/>
    <col min="4104" max="4104" width="12.28515625" style="289" bestFit="1" customWidth="1"/>
    <col min="4105" max="4105" width="13.85546875" style="289" bestFit="1" customWidth="1"/>
    <col min="4106" max="4108" width="13.7109375" style="289" bestFit="1" customWidth="1"/>
    <col min="4109" max="4110" width="11.42578125" style="289"/>
    <col min="4111" max="4113" width="12.7109375" style="289" bestFit="1" customWidth="1"/>
    <col min="4114" max="4352" width="11.42578125" style="289"/>
    <col min="4353" max="4353" width="10.7109375" style="289" bestFit="1" customWidth="1"/>
    <col min="4354" max="4354" width="13.85546875" style="289" bestFit="1" customWidth="1"/>
    <col min="4355" max="4356" width="12.28515625" style="289" bestFit="1" customWidth="1"/>
    <col min="4357" max="4359" width="13.85546875" style="289" bestFit="1" customWidth="1"/>
    <col min="4360" max="4360" width="12.28515625" style="289" bestFit="1" customWidth="1"/>
    <col min="4361" max="4361" width="13.85546875" style="289" bestFit="1" customWidth="1"/>
    <col min="4362" max="4364" width="13.7109375" style="289" bestFit="1" customWidth="1"/>
    <col min="4365" max="4366" width="11.42578125" style="289"/>
    <col min="4367" max="4369" width="12.7109375" style="289" bestFit="1" customWidth="1"/>
    <col min="4370" max="4608" width="11.42578125" style="289"/>
    <col min="4609" max="4609" width="10.7109375" style="289" bestFit="1" customWidth="1"/>
    <col min="4610" max="4610" width="13.85546875" style="289" bestFit="1" customWidth="1"/>
    <col min="4611" max="4612" width="12.28515625" style="289" bestFit="1" customWidth="1"/>
    <col min="4613" max="4615" width="13.85546875" style="289" bestFit="1" customWidth="1"/>
    <col min="4616" max="4616" width="12.28515625" style="289" bestFit="1" customWidth="1"/>
    <col min="4617" max="4617" width="13.85546875" style="289" bestFit="1" customWidth="1"/>
    <col min="4618" max="4620" width="13.7109375" style="289" bestFit="1" customWidth="1"/>
    <col min="4621" max="4622" width="11.42578125" style="289"/>
    <col min="4623" max="4625" width="12.7109375" style="289" bestFit="1" customWidth="1"/>
    <col min="4626" max="4864" width="11.42578125" style="289"/>
    <col min="4865" max="4865" width="10.7109375" style="289" bestFit="1" customWidth="1"/>
    <col min="4866" max="4866" width="13.85546875" style="289" bestFit="1" customWidth="1"/>
    <col min="4867" max="4868" width="12.28515625" style="289" bestFit="1" customWidth="1"/>
    <col min="4869" max="4871" width="13.85546875" style="289" bestFit="1" customWidth="1"/>
    <col min="4872" max="4872" width="12.28515625" style="289" bestFit="1" customWidth="1"/>
    <col min="4873" max="4873" width="13.85546875" style="289" bestFit="1" customWidth="1"/>
    <col min="4874" max="4876" width="13.7109375" style="289" bestFit="1" customWidth="1"/>
    <col min="4877" max="4878" width="11.42578125" style="289"/>
    <col min="4879" max="4881" width="12.7109375" style="289" bestFit="1" customWidth="1"/>
    <col min="4882" max="5120" width="11.42578125" style="289"/>
    <col min="5121" max="5121" width="10.7109375" style="289" bestFit="1" customWidth="1"/>
    <col min="5122" max="5122" width="13.85546875" style="289" bestFit="1" customWidth="1"/>
    <col min="5123" max="5124" width="12.28515625" style="289" bestFit="1" customWidth="1"/>
    <col min="5125" max="5127" width="13.85546875" style="289" bestFit="1" customWidth="1"/>
    <col min="5128" max="5128" width="12.28515625" style="289" bestFit="1" customWidth="1"/>
    <col min="5129" max="5129" width="13.85546875" style="289" bestFit="1" customWidth="1"/>
    <col min="5130" max="5132" width="13.7109375" style="289" bestFit="1" customWidth="1"/>
    <col min="5133" max="5134" width="11.42578125" style="289"/>
    <col min="5135" max="5137" width="12.7109375" style="289" bestFit="1" customWidth="1"/>
    <col min="5138" max="5376" width="11.42578125" style="289"/>
    <col min="5377" max="5377" width="10.7109375" style="289" bestFit="1" customWidth="1"/>
    <col min="5378" max="5378" width="13.85546875" style="289" bestFit="1" customWidth="1"/>
    <col min="5379" max="5380" width="12.28515625" style="289" bestFit="1" customWidth="1"/>
    <col min="5381" max="5383" width="13.85546875" style="289" bestFit="1" customWidth="1"/>
    <col min="5384" max="5384" width="12.28515625" style="289" bestFit="1" customWidth="1"/>
    <col min="5385" max="5385" width="13.85546875" style="289" bestFit="1" customWidth="1"/>
    <col min="5386" max="5388" width="13.7109375" style="289" bestFit="1" customWidth="1"/>
    <col min="5389" max="5390" width="11.42578125" style="289"/>
    <col min="5391" max="5393" width="12.7109375" style="289" bestFit="1" customWidth="1"/>
    <col min="5394" max="5632" width="11.42578125" style="289"/>
    <col min="5633" max="5633" width="10.7109375" style="289" bestFit="1" customWidth="1"/>
    <col min="5634" max="5634" width="13.85546875" style="289" bestFit="1" customWidth="1"/>
    <col min="5635" max="5636" width="12.28515625" style="289" bestFit="1" customWidth="1"/>
    <col min="5637" max="5639" width="13.85546875" style="289" bestFit="1" customWidth="1"/>
    <col min="5640" max="5640" width="12.28515625" style="289" bestFit="1" customWidth="1"/>
    <col min="5641" max="5641" width="13.85546875" style="289" bestFit="1" customWidth="1"/>
    <col min="5642" max="5644" width="13.7109375" style="289" bestFit="1" customWidth="1"/>
    <col min="5645" max="5646" width="11.42578125" style="289"/>
    <col min="5647" max="5649" width="12.7109375" style="289" bestFit="1" customWidth="1"/>
    <col min="5650" max="5888" width="11.42578125" style="289"/>
    <col min="5889" max="5889" width="10.7109375" style="289" bestFit="1" customWidth="1"/>
    <col min="5890" max="5890" width="13.85546875" style="289" bestFit="1" customWidth="1"/>
    <col min="5891" max="5892" width="12.28515625" style="289" bestFit="1" customWidth="1"/>
    <col min="5893" max="5895" width="13.85546875" style="289" bestFit="1" customWidth="1"/>
    <col min="5896" max="5896" width="12.28515625" style="289" bestFit="1" customWidth="1"/>
    <col min="5897" max="5897" width="13.85546875" style="289" bestFit="1" customWidth="1"/>
    <col min="5898" max="5900" width="13.7109375" style="289" bestFit="1" customWidth="1"/>
    <col min="5901" max="5902" width="11.42578125" style="289"/>
    <col min="5903" max="5905" width="12.7109375" style="289" bestFit="1" customWidth="1"/>
    <col min="5906" max="6144" width="11.42578125" style="289"/>
    <col min="6145" max="6145" width="10.7109375" style="289" bestFit="1" customWidth="1"/>
    <col min="6146" max="6146" width="13.85546875" style="289" bestFit="1" customWidth="1"/>
    <col min="6147" max="6148" width="12.28515625" style="289" bestFit="1" customWidth="1"/>
    <col min="6149" max="6151" width="13.85546875" style="289" bestFit="1" customWidth="1"/>
    <col min="6152" max="6152" width="12.28515625" style="289" bestFit="1" customWidth="1"/>
    <col min="6153" max="6153" width="13.85546875" style="289" bestFit="1" customWidth="1"/>
    <col min="6154" max="6156" width="13.7109375" style="289" bestFit="1" customWidth="1"/>
    <col min="6157" max="6158" width="11.42578125" style="289"/>
    <col min="6159" max="6161" width="12.7109375" style="289" bestFit="1" customWidth="1"/>
    <col min="6162" max="6400" width="11.42578125" style="289"/>
    <col min="6401" max="6401" width="10.7109375" style="289" bestFit="1" customWidth="1"/>
    <col min="6402" max="6402" width="13.85546875" style="289" bestFit="1" customWidth="1"/>
    <col min="6403" max="6404" width="12.28515625" style="289" bestFit="1" customWidth="1"/>
    <col min="6405" max="6407" width="13.85546875" style="289" bestFit="1" customWidth="1"/>
    <col min="6408" max="6408" width="12.28515625" style="289" bestFit="1" customWidth="1"/>
    <col min="6409" max="6409" width="13.85546875" style="289" bestFit="1" customWidth="1"/>
    <col min="6410" max="6412" width="13.7109375" style="289" bestFit="1" customWidth="1"/>
    <col min="6413" max="6414" width="11.42578125" style="289"/>
    <col min="6415" max="6417" width="12.7109375" style="289" bestFit="1" customWidth="1"/>
    <col min="6418" max="6656" width="11.42578125" style="289"/>
    <col min="6657" max="6657" width="10.7109375" style="289" bestFit="1" customWidth="1"/>
    <col min="6658" max="6658" width="13.85546875" style="289" bestFit="1" customWidth="1"/>
    <col min="6659" max="6660" width="12.28515625" style="289" bestFit="1" customWidth="1"/>
    <col min="6661" max="6663" width="13.85546875" style="289" bestFit="1" customWidth="1"/>
    <col min="6664" max="6664" width="12.28515625" style="289" bestFit="1" customWidth="1"/>
    <col min="6665" max="6665" width="13.85546875" style="289" bestFit="1" customWidth="1"/>
    <col min="6666" max="6668" width="13.7109375" style="289" bestFit="1" customWidth="1"/>
    <col min="6669" max="6670" width="11.42578125" style="289"/>
    <col min="6671" max="6673" width="12.7109375" style="289" bestFit="1" customWidth="1"/>
    <col min="6674" max="6912" width="11.42578125" style="289"/>
    <col min="6913" max="6913" width="10.7109375" style="289" bestFit="1" customWidth="1"/>
    <col min="6914" max="6914" width="13.85546875" style="289" bestFit="1" customWidth="1"/>
    <col min="6915" max="6916" width="12.28515625" style="289" bestFit="1" customWidth="1"/>
    <col min="6917" max="6919" width="13.85546875" style="289" bestFit="1" customWidth="1"/>
    <col min="6920" max="6920" width="12.28515625" style="289" bestFit="1" customWidth="1"/>
    <col min="6921" max="6921" width="13.85546875" style="289" bestFit="1" customWidth="1"/>
    <col min="6922" max="6924" width="13.7109375" style="289" bestFit="1" customWidth="1"/>
    <col min="6925" max="6926" width="11.42578125" style="289"/>
    <col min="6927" max="6929" width="12.7109375" style="289" bestFit="1" customWidth="1"/>
    <col min="6930" max="7168" width="11.42578125" style="289"/>
    <col min="7169" max="7169" width="10.7109375" style="289" bestFit="1" customWidth="1"/>
    <col min="7170" max="7170" width="13.85546875" style="289" bestFit="1" customWidth="1"/>
    <col min="7171" max="7172" width="12.28515625" style="289" bestFit="1" customWidth="1"/>
    <col min="7173" max="7175" width="13.85546875" style="289" bestFit="1" customWidth="1"/>
    <col min="7176" max="7176" width="12.28515625" style="289" bestFit="1" customWidth="1"/>
    <col min="7177" max="7177" width="13.85546875" style="289" bestFit="1" customWidth="1"/>
    <col min="7178" max="7180" width="13.7109375" style="289" bestFit="1" customWidth="1"/>
    <col min="7181" max="7182" width="11.42578125" style="289"/>
    <col min="7183" max="7185" width="12.7109375" style="289" bestFit="1" customWidth="1"/>
    <col min="7186" max="7424" width="11.42578125" style="289"/>
    <col min="7425" max="7425" width="10.7109375" style="289" bestFit="1" customWidth="1"/>
    <col min="7426" max="7426" width="13.85546875" style="289" bestFit="1" customWidth="1"/>
    <col min="7427" max="7428" width="12.28515625" style="289" bestFit="1" customWidth="1"/>
    <col min="7429" max="7431" width="13.85546875" style="289" bestFit="1" customWidth="1"/>
    <col min="7432" max="7432" width="12.28515625" style="289" bestFit="1" customWidth="1"/>
    <col min="7433" max="7433" width="13.85546875" style="289" bestFit="1" customWidth="1"/>
    <col min="7434" max="7436" width="13.7109375" style="289" bestFit="1" customWidth="1"/>
    <col min="7437" max="7438" width="11.42578125" style="289"/>
    <col min="7439" max="7441" width="12.7109375" style="289" bestFit="1" customWidth="1"/>
    <col min="7442" max="7680" width="11.42578125" style="289"/>
    <col min="7681" max="7681" width="10.7109375" style="289" bestFit="1" customWidth="1"/>
    <col min="7682" max="7682" width="13.85546875" style="289" bestFit="1" customWidth="1"/>
    <col min="7683" max="7684" width="12.28515625" style="289" bestFit="1" customWidth="1"/>
    <col min="7685" max="7687" width="13.85546875" style="289" bestFit="1" customWidth="1"/>
    <col min="7688" max="7688" width="12.28515625" style="289" bestFit="1" customWidth="1"/>
    <col min="7689" max="7689" width="13.85546875" style="289" bestFit="1" customWidth="1"/>
    <col min="7690" max="7692" width="13.7109375" style="289" bestFit="1" customWidth="1"/>
    <col min="7693" max="7694" width="11.42578125" style="289"/>
    <col min="7695" max="7697" width="12.7109375" style="289" bestFit="1" customWidth="1"/>
    <col min="7698" max="7936" width="11.42578125" style="289"/>
    <col min="7937" max="7937" width="10.7109375" style="289" bestFit="1" customWidth="1"/>
    <col min="7938" max="7938" width="13.85546875" style="289" bestFit="1" customWidth="1"/>
    <col min="7939" max="7940" width="12.28515625" style="289" bestFit="1" customWidth="1"/>
    <col min="7941" max="7943" width="13.85546875" style="289" bestFit="1" customWidth="1"/>
    <col min="7944" max="7944" width="12.28515625" style="289" bestFit="1" customWidth="1"/>
    <col min="7945" max="7945" width="13.85546875" style="289" bestFit="1" customWidth="1"/>
    <col min="7946" max="7948" width="13.7109375" style="289" bestFit="1" customWidth="1"/>
    <col min="7949" max="7950" width="11.42578125" style="289"/>
    <col min="7951" max="7953" width="12.7109375" style="289" bestFit="1" customWidth="1"/>
    <col min="7954" max="8192" width="11.42578125" style="289"/>
    <col min="8193" max="8193" width="10.7109375" style="289" bestFit="1" customWidth="1"/>
    <col min="8194" max="8194" width="13.85546875" style="289" bestFit="1" customWidth="1"/>
    <col min="8195" max="8196" width="12.28515625" style="289" bestFit="1" customWidth="1"/>
    <col min="8197" max="8199" width="13.85546875" style="289" bestFit="1" customWidth="1"/>
    <col min="8200" max="8200" width="12.28515625" style="289" bestFit="1" customWidth="1"/>
    <col min="8201" max="8201" width="13.85546875" style="289" bestFit="1" customWidth="1"/>
    <col min="8202" max="8204" width="13.7109375" style="289" bestFit="1" customWidth="1"/>
    <col min="8205" max="8206" width="11.42578125" style="289"/>
    <col min="8207" max="8209" width="12.7109375" style="289" bestFit="1" customWidth="1"/>
    <col min="8210" max="8448" width="11.42578125" style="289"/>
    <col min="8449" max="8449" width="10.7109375" style="289" bestFit="1" customWidth="1"/>
    <col min="8450" max="8450" width="13.85546875" style="289" bestFit="1" customWidth="1"/>
    <col min="8451" max="8452" width="12.28515625" style="289" bestFit="1" customWidth="1"/>
    <col min="8453" max="8455" width="13.85546875" style="289" bestFit="1" customWidth="1"/>
    <col min="8456" max="8456" width="12.28515625" style="289" bestFit="1" customWidth="1"/>
    <col min="8457" max="8457" width="13.85546875" style="289" bestFit="1" customWidth="1"/>
    <col min="8458" max="8460" width="13.7109375" style="289" bestFit="1" customWidth="1"/>
    <col min="8461" max="8462" width="11.42578125" style="289"/>
    <col min="8463" max="8465" width="12.7109375" style="289" bestFit="1" customWidth="1"/>
    <col min="8466" max="8704" width="11.42578125" style="289"/>
    <col min="8705" max="8705" width="10.7109375" style="289" bestFit="1" customWidth="1"/>
    <col min="8706" max="8706" width="13.85546875" style="289" bestFit="1" customWidth="1"/>
    <col min="8707" max="8708" width="12.28515625" style="289" bestFit="1" customWidth="1"/>
    <col min="8709" max="8711" width="13.85546875" style="289" bestFit="1" customWidth="1"/>
    <col min="8712" max="8712" width="12.28515625" style="289" bestFit="1" customWidth="1"/>
    <col min="8713" max="8713" width="13.85546875" style="289" bestFit="1" customWidth="1"/>
    <col min="8714" max="8716" width="13.7109375" style="289" bestFit="1" customWidth="1"/>
    <col min="8717" max="8718" width="11.42578125" style="289"/>
    <col min="8719" max="8721" width="12.7109375" style="289" bestFit="1" customWidth="1"/>
    <col min="8722" max="8960" width="11.42578125" style="289"/>
    <col min="8961" max="8961" width="10.7109375" style="289" bestFit="1" customWidth="1"/>
    <col min="8962" max="8962" width="13.85546875" style="289" bestFit="1" customWidth="1"/>
    <col min="8963" max="8964" width="12.28515625" style="289" bestFit="1" customWidth="1"/>
    <col min="8965" max="8967" width="13.85546875" style="289" bestFit="1" customWidth="1"/>
    <col min="8968" max="8968" width="12.28515625" style="289" bestFit="1" customWidth="1"/>
    <col min="8969" max="8969" width="13.85546875" style="289" bestFit="1" customWidth="1"/>
    <col min="8970" max="8972" width="13.7109375" style="289" bestFit="1" customWidth="1"/>
    <col min="8973" max="8974" width="11.42578125" style="289"/>
    <col min="8975" max="8977" width="12.7109375" style="289" bestFit="1" customWidth="1"/>
    <col min="8978" max="9216" width="11.42578125" style="289"/>
    <col min="9217" max="9217" width="10.7109375" style="289" bestFit="1" customWidth="1"/>
    <col min="9218" max="9218" width="13.85546875" style="289" bestFit="1" customWidth="1"/>
    <col min="9219" max="9220" width="12.28515625" style="289" bestFit="1" customWidth="1"/>
    <col min="9221" max="9223" width="13.85546875" style="289" bestFit="1" customWidth="1"/>
    <col min="9224" max="9224" width="12.28515625" style="289" bestFit="1" customWidth="1"/>
    <col min="9225" max="9225" width="13.85546875" style="289" bestFit="1" customWidth="1"/>
    <col min="9226" max="9228" width="13.7109375" style="289" bestFit="1" customWidth="1"/>
    <col min="9229" max="9230" width="11.42578125" style="289"/>
    <col min="9231" max="9233" width="12.7109375" style="289" bestFit="1" customWidth="1"/>
    <col min="9234" max="9472" width="11.42578125" style="289"/>
    <col min="9473" max="9473" width="10.7109375" style="289" bestFit="1" customWidth="1"/>
    <col min="9474" max="9474" width="13.85546875" style="289" bestFit="1" customWidth="1"/>
    <col min="9475" max="9476" width="12.28515625" style="289" bestFit="1" customWidth="1"/>
    <col min="9477" max="9479" width="13.85546875" style="289" bestFit="1" customWidth="1"/>
    <col min="9480" max="9480" width="12.28515625" style="289" bestFit="1" customWidth="1"/>
    <col min="9481" max="9481" width="13.85546875" style="289" bestFit="1" customWidth="1"/>
    <col min="9482" max="9484" width="13.7109375" style="289" bestFit="1" customWidth="1"/>
    <col min="9485" max="9486" width="11.42578125" style="289"/>
    <col min="9487" max="9489" width="12.7109375" style="289" bestFit="1" customWidth="1"/>
    <col min="9490" max="9728" width="11.42578125" style="289"/>
    <col min="9729" max="9729" width="10.7109375" style="289" bestFit="1" customWidth="1"/>
    <col min="9730" max="9730" width="13.85546875" style="289" bestFit="1" customWidth="1"/>
    <col min="9731" max="9732" width="12.28515625" style="289" bestFit="1" customWidth="1"/>
    <col min="9733" max="9735" width="13.85546875" style="289" bestFit="1" customWidth="1"/>
    <col min="9736" max="9736" width="12.28515625" style="289" bestFit="1" customWidth="1"/>
    <col min="9737" max="9737" width="13.85546875" style="289" bestFit="1" customWidth="1"/>
    <col min="9738" max="9740" width="13.7109375" style="289" bestFit="1" customWidth="1"/>
    <col min="9741" max="9742" width="11.42578125" style="289"/>
    <col min="9743" max="9745" width="12.7109375" style="289" bestFit="1" customWidth="1"/>
    <col min="9746" max="9984" width="11.42578125" style="289"/>
    <col min="9985" max="9985" width="10.7109375" style="289" bestFit="1" customWidth="1"/>
    <col min="9986" max="9986" width="13.85546875" style="289" bestFit="1" customWidth="1"/>
    <col min="9987" max="9988" width="12.28515625" style="289" bestFit="1" customWidth="1"/>
    <col min="9989" max="9991" width="13.85546875" style="289" bestFit="1" customWidth="1"/>
    <col min="9992" max="9992" width="12.28515625" style="289" bestFit="1" customWidth="1"/>
    <col min="9993" max="9993" width="13.85546875" style="289" bestFit="1" customWidth="1"/>
    <col min="9994" max="9996" width="13.7109375" style="289" bestFit="1" customWidth="1"/>
    <col min="9997" max="9998" width="11.42578125" style="289"/>
    <col min="9999" max="10001" width="12.7109375" style="289" bestFit="1" customWidth="1"/>
    <col min="10002" max="10240" width="11.42578125" style="289"/>
    <col min="10241" max="10241" width="10.7109375" style="289" bestFit="1" customWidth="1"/>
    <col min="10242" max="10242" width="13.85546875" style="289" bestFit="1" customWidth="1"/>
    <col min="10243" max="10244" width="12.28515625" style="289" bestFit="1" customWidth="1"/>
    <col min="10245" max="10247" width="13.85546875" style="289" bestFit="1" customWidth="1"/>
    <col min="10248" max="10248" width="12.28515625" style="289" bestFit="1" customWidth="1"/>
    <col min="10249" max="10249" width="13.85546875" style="289" bestFit="1" customWidth="1"/>
    <col min="10250" max="10252" width="13.7109375" style="289" bestFit="1" customWidth="1"/>
    <col min="10253" max="10254" width="11.42578125" style="289"/>
    <col min="10255" max="10257" width="12.7109375" style="289" bestFit="1" customWidth="1"/>
    <col min="10258" max="10496" width="11.42578125" style="289"/>
    <col min="10497" max="10497" width="10.7109375" style="289" bestFit="1" customWidth="1"/>
    <col min="10498" max="10498" width="13.85546875" style="289" bestFit="1" customWidth="1"/>
    <col min="10499" max="10500" width="12.28515625" style="289" bestFit="1" customWidth="1"/>
    <col min="10501" max="10503" width="13.85546875" style="289" bestFit="1" customWidth="1"/>
    <col min="10504" max="10504" width="12.28515625" style="289" bestFit="1" customWidth="1"/>
    <col min="10505" max="10505" width="13.85546875" style="289" bestFit="1" customWidth="1"/>
    <col min="10506" max="10508" width="13.7109375" style="289" bestFit="1" customWidth="1"/>
    <col min="10509" max="10510" width="11.42578125" style="289"/>
    <col min="10511" max="10513" width="12.7109375" style="289" bestFit="1" customWidth="1"/>
    <col min="10514" max="10752" width="11.42578125" style="289"/>
    <col min="10753" max="10753" width="10.7109375" style="289" bestFit="1" customWidth="1"/>
    <col min="10754" max="10754" width="13.85546875" style="289" bestFit="1" customWidth="1"/>
    <col min="10755" max="10756" width="12.28515625" style="289" bestFit="1" customWidth="1"/>
    <col min="10757" max="10759" width="13.85546875" style="289" bestFit="1" customWidth="1"/>
    <col min="10760" max="10760" width="12.28515625" style="289" bestFit="1" customWidth="1"/>
    <col min="10761" max="10761" width="13.85546875" style="289" bestFit="1" customWidth="1"/>
    <col min="10762" max="10764" width="13.7109375" style="289" bestFit="1" customWidth="1"/>
    <col min="10765" max="10766" width="11.42578125" style="289"/>
    <col min="10767" max="10769" width="12.7109375" style="289" bestFit="1" customWidth="1"/>
    <col min="10770" max="11008" width="11.42578125" style="289"/>
    <col min="11009" max="11009" width="10.7109375" style="289" bestFit="1" customWidth="1"/>
    <col min="11010" max="11010" width="13.85546875" style="289" bestFit="1" customWidth="1"/>
    <col min="11011" max="11012" width="12.28515625" style="289" bestFit="1" customWidth="1"/>
    <col min="11013" max="11015" width="13.85546875" style="289" bestFit="1" customWidth="1"/>
    <col min="11016" max="11016" width="12.28515625" style="289" bestFit="1" customWidth="1"/>
    <col min="11017" max="11017" width="13.85546875" style="289" bestFit="1" customWidth="1"/>
    <col min="11018" max="11020" width="13.7109375" style="289" bestFit="1" customWidth="1"/>
    <col min="11021" max="11022" width="11.42578125" style="289"/>
    <col min="11023" max="11025" width="12.7109375" style="289" bestFit="1" customWidth="1"/>
    <col min="11026" max="11264" width="11.42578125" style="289"/>
    <col min="11265" max="11265" width="10.7109375" style="289" bestFit="1" customWidth="1"/>
    <col min="11266" max="11266" width="13.85546875" style="289" bestFit="1" customWidth="1"/>
    <col min="11267" max="11268" width="12.28515625" style="289" bestFit="1" customWidth="1"/>
    <col min="11269" max="11271" width="13.85546875" style="289" bestFit="1" customWidth="1"/>
    <col min="11272" max="11272" width="12.28515625" style="289" bestFit="1" customWidth="1"/>
    <col min="11273" max="11273" width="13.85546875" style="289" bestFit="1" customWidth="1"/>
    <col min="11274" max="11276" width="13.7109375" style="289" bestFit="1" customWidth="1"/>
    <col min="11277" max="11278" width="11.42578125" style="289"/>
    <col min="11279" max="11281" width="12.7109375" style="289" bestFit="1" customWidth="1"/>
    <col min="11282" max="11520" width="11.42578125" style="289"/>
    <col min="11521" max="11521" width="10.7109375" style="289" bestFit="1" customWidth="1"/>
    <col min="11522" max="11522" width="13.85546875" style="289" bestFit="1" customWidth="1"/>
    <col min="11523" max="11524" width="12.28515625" style="289" bestFit="1" customWidth="1"/>
    <col min="11525" max="11527" width="13.85546875" style="289" bestFit="1" customWidth="1"/>
    <col min="11528" max="11528" width="12.28515625" style="289" bestFit="1" customWidth="1"/>
    <col min="11529" max="11529" width="13.85546875" style="289" bestFit="1" customWidth="1"/>
    <col min="11530" max="11532" width="13.7109375" style="289" bestFit="1" customWidth="1"/>
    <col min="11533" max="11534" width="11.42578125" style="289"/>
    <col min="11535" max="11537" width="12.7109375" style="289" bestFit="1" customWidth="1"/>
    <col min="11538" max="11776" width="11.42578125" style="289"/>
    <col min="11777" max="11777" width="10.7109375" style="289" bestFit="1" customWidth="1"/>
    <col min="11778" max="11778" width="13.85546875" style="289" bestFit="1" customWidth="1"/>
    <col min="11779" max="11780" width="12.28515625" style="289" bestFit="1" customWidth="1"/>
    <col min="11781" max="11783" width="13.85546875" style="289" bestFit="1" customWidth="1"/>
    <col min="11784" max="11784" width="12.28515625" style="289" bestFit="1" customWidth="1"/>
    <col min="11785" max="11785" width="13.85546875" style="289" bestFit="1" customWidth="1"/>
    <col min="11786" max="11788" width="13.7109375" style="289" bestFit="1" customWidth="1"/>
    <col min="11789" max="11790" width="11.42578125" style="289"/>
    <col min="11791" max="11793" width="12.7109375" style="289" bestFit="1" customWidth="1"/>
    <col min="11794" max="12032" width="11.42578125" style="289"/>
    <col min="12033" max="12033" width="10.7109375" style="289" bestFit="1" customWidth="1"/>
    <col min="12034" max="12034" width="13.85546875" style="289" bestFit="1" customWidth="1"/>
    <col min="12035" max="12036" width="12.28515625" style="289" bestFit="1" customWidth="1"/>
    <col min="12037" max="12039" width="13.85546875" style="289" bestFit="1" customWidth="1"/>
    <col min="12040" max="12040" width="12.28515625" style="289" bestFit="1" customWidth="1"/>
    <col min="12041" max="12041" width="13.85546875" style="289" bestFit="1" customWidth="1"/>
    <col min="12042" max="12044" width="13.7109375" style="289" bestFit="1" customWidth="1"/>
    <col min="12045" max="12046" width="11.42578125" style="289"/>
    <col min="12047" max="12049" width="12.7109375" style="289" bestFit="1" customWidth="1"/>
    <col min="12050" max="12288" width="11.42578125" style="289"/>
    <col min="12289" max="12289" width="10.7109375" style="289" bestFit="1" customWidth="1"/>
    <col min="12290" max="12290" width="13.85546875" style="289" bestFit="1" customWidth="1"/>
    <col min="12291" max="12292" width="12.28515625" style="289" bestFit="1" customWidth="1"/>
    <col min="12293" max="12295" width="13.85546875" style="289" bestFit="1" customWidth="1"/>
    <col min="12296" max="12296" width="12.28515625" style="289" bestFit="1" customWidth="1"/>
    <col min="12297" max="12297" width="13.85546875" style="289" bestFit="1" customWidth="1"/>
    <col min="12298" max="12300" width="13.7109375" style="289" bestFit="1" customWidth="1"/>
    <col min="12301" max="12302" width="11.42578125" style="289"/>
    <col min="12303" max="12305" width="12.7109375" style="289" bestFit="1" customWidth="1"/>
    <col min="12306" max="12544" width="11.42578125" style="289"/>
    <col min="12545" max="12545" width="10.7109375" style="289" bestFit="1" customWidth="1"/>
    <col min="12546" max="12546" width="13.85546875" style="289" bestFit="1" customWidth="1"/>
    <col min="12547" max="12548" width="12.28515625" style="289" bestFit="1" customWidth="1"/>
    <col min="12549" max="12551" width="13.85546875" style="289" bestFit="1" customWidth="1"/>
    <col min="12552" max="12552" width="12.28515625" style="289" bestFit="1" customWidth="1"/>
    <col min="12553" max="12553" width="13.85546875" style="289" bestFit="1" customWidth="1"/>
    <col min="12554" max="12556" width="13.7109375" style="289" bestFit="1" customWidth="1"/>
    <col min="12557" max="12558" width="11.42578125" style="289"/>
    <col min="12559" max="12561" width="12.7109375" style="289" bestFit="1" customWidth="1"/>
    <col min="12562" max="12800" width="11.42578125" style="289"/>
    <col min="12801" max="12801" width="10.7109375" style="289" bestFit="1" customWidth="1"/>
    <col min="12802" max="12802" width="13.85546875" style="289" bestFit="1" customWidth="1"/>
    <col min="12803" max="12804" width="12.28515625" style="289" bestFit="1" customWidth="1"/>
    <col min="12805" max="12807" width="13.85546875" style="289" bestFit="1" customWidth="1"/>
    <col min="12808" max="12808" width="12.28515625" style="289" bestFit="1" customWidth="1"/>
    <col min="12809" max="12809" width="13.85546875" style="289" bestFit="1" customWidth="1"/>
    <col min="12810" max="12812" width="13.7109375" style="289" bestFit="1" customWidth="1"/>
    <col min="12813" max="12814" width="11.42578125" style="289"/>
    <col min="12815" max="12817" width="12.7109375" style="289" bestFit="1" customWidth="1"/>
    <col min="12818" max="13056" width="11.42578125" style="289"/>
    <col min="13057" max="13057" width="10.7109375" style="289" bestFit="1" customWidth="1"/>
    <col min="13058" max="13058" width="13.85546875" style="289" bestFit="1" customWidth="1"/>
    <col min="13059" max="13060" width="12.28515625" style="289" bestFit="1" customWidth="1"/>
    <col min="13061" max="13063" width="13.85546875" style="289" bestFit="1" customWidth="1"/>
    <col min="13064" max="13064" width="12.28515625" style="289" bestFit="1" customWidth="1"/>
    <col min="13065" max="13065" width="13.85546875" style="289" bestFit="1" customWidth="1"/>
    <col min="13066" max="13068" width="13.7109375" style="289" bestFit="1" customWidth="1"/>
    <col min="13069" max="13070" width="11.42578125" style="289"/>
    <col min="13071" max="13073" width="12.7109375" style="289" bestFit="1" customWidth="1"/>
    <col min="13074" max="13312" width="11.42578125" style="289"/>
    <col min="13313" max="13313" width="10.7109375" style="289" bestFit="1" customWidth="1"/>
    <col min="13314" max="13314" width="13.85546875" style="289" bestFit="1" customWidth="1"/>
    <col min="13315" max="13316" width="12.28515625" style="289" bestFit="1" customWidth="1"/>
    <col min="13317" max="13319" width="13.85546875" style="289" bestFit="1" customWidth="1"/>
    <col min="13320" max="13320" width="12.28515625" style="289" bestFit="1" customWidth="1"/>
    <col min="13321" max="13321" width="13.85546875" style="289" bestFit="1" customWidth="1"/>
    <col min="13322" max="13324" width="13.7109375" style="289" bestFit="1" customWidth="1"/>
    <col min="13325" max="13326" width="11.42578125" style="289"/>
    <col min="13327" max="13329" width="12.7109375" style="289" bestFit="1" customWidth="1"/>
    <col min="13330" max="13568" width="11.42578125" style="289"/>
    <col min="13569" max="13569" width="10.7109375" style="289" bestFit="1" customWidth="1"/>
    <col min="13570" max="13570" width="13.85546875" style="289" bestFit="1" customWidth="1"/>
    <col min="13571" max="13572" width="12.28515625" style="289" bestFit="1" customWidth="1"/>
    <col min="13573" max="13575" width="13.85546875" style="289" bestFit="1" customWidth="1"/>
    <col min="13576" max="13576" width="12.28515625" style="289" bestFit="1" customWidth="1"/>
    <col min="13577" max="13577" width="13.85546875" style="289" bestFit="1" customWidth="1"/>
    <col min="13578" max="13580" width="13.7109375" style="289" bestFit="1" customWidth="1"/>
    <col min="13581" max="13582" width="11.42578125" style="289"/>
    <col min="13583" max="13585" width="12.7109375" style="289" bestFit="1" customWidth="1"/>
    <col min="13586" max="13824" width="11.42578125" style="289"/>
    <col min="13825" max="13825" width="10.7109375" style="289" bestFit="1" customWidth="1"/>
    <col min="13826" max="13826" width="13.85546875" style="289" bestFit="1" customWidth="1"/>
    <col min="13827" max="13828" width="12.28515625" style="289" bestFit="1" customWidth="1"/>
    <col min="13829" max="13831" width="13.85546875" style="289" bestFit="1" customWidth="1"/>
    <col min="13832" max="13832" width="12.28515625" style="289" bestFit="1" customWidth="1"/>
    <col min="13833" max="13833" width="13.85546875" style="289" bestFit="1" customWidth="1"/>
    <col min="13834" max="13836" width="13.7109375" style="289" bestFit="1" customWidth="1"/>
    <col min="13837" max="13838" width="11.42578125" style="289"/>
    <col min="13839" max="13841" width="12.7109375" style="289" bestFit="1" customWidth="1"/>
    <col min="13842" max="14080" width="11.42578125" style="289"/>
    <col min="14081" max="14081" width="10.7109375" style="289" bestFit="1" customWidth="1"/>
    <col min="14082" max="14082" width="13.85546875" style="289" bestFit="1" customWidth="1"/>
    <col min="14083" max="14084" width="12.28515625" style="289" bestFit="1" customWidth="1"/>
    <col min="14085" max="14087" width="13.85546875" style="289" bestFit="1" customWidth="1"/>
    <col min="14088" max="14088" width="12.28515625" style="289" bestFit="1" customWidth="1"/>
    <col min="14089" max="14089" width="13.85546875" style="289" bestFit="1" customWidth="1"/>
    <col min="14090" max="14092" width="13.7109375" style="289" bestFit="1" customWidth="1"/>
    <col min="14093" max="14094" width="11.42578125" style="289"/>
    <col min="14095" max="14097" width="12.7109375" style="289" bestFit="1" customWidth="1"/>
    <col min="14098" max="14336" width="11.42578125" style="289"/>
    <col min="14337" max="14337" width="10.7109375" style="289" bestFit="1" customWidth="1"/>
    <col min="14338" max="14338" width="13.85546875" style="289" bestFit="1" customWidth="1"/>
    <col min="14339" max="14340" width="12.28515625" style="289" bestFit="1" customWidth="1"/>
    <col min="14341" max="14343" width="13.85546875" style="289" bestFit="1" customWidth="1"/>
    <col min="14344" max="14344" width="12.28515625" style="289" bestFit="1" customWidth="1"/>
    <col min="14345" max="14345" width="13.85546875" style="289" bestFit="1" customWidth="1"/>
    <col min="14346" max="14348" width="13.7109375" style="289" bestFit="1" customWidth="1"/>
    <col min="14349" max="14350" width="11.42578125" style="289"/>
    <col min="14351" max="14353" width="12.7109375" style="289" bestFit="1" customWidth="1"/>
    <col min="14354" max="14592" width="11.42578125" style="289"/>
    <col min="14593" max="14593" width="10.7109375" style="289" bestFit="1" customWidth="1"/>
    <col min="14594" max="14594" width="13.85546875" style="289" bestFit="1" customWidth="1"/>
    <col min="14595" max="14596" width="12.28515625" style="289" bestFit="1" customWidth="1"/>
    <col min="14597" max="14599" width="13.85546875" style="289" bestFit="1" customWidth="1"/>
    <col min="14600" max="14600" width="12.28515625" style="289" bestFit="1" customWidth="1"/>
    <col min="14601" max="14601" width="13.85546875" style="289" bestFit="1" customWidth="1"/>
    <col min="14602" max="14604" width="13.7109375" style="289" bestFit="1" customWidth="1"/>
    <col min="14605" max="14606" width="11.42578125" style="289"/>
    <col min="14607" max="14609" width="12.7109375" style="289" bestFit="1" customWidth="1"/>
    <col min="14610" max="14848" width="11.42578125" style="289"/>
    <col min="14849" max="14849" width="10.7109375" style="289" bestFit="1" customWidth="1"/>
    <col min="14850" max="14850" width="13.85546875" style="289" bestFit="1" customWidth="1"/>
    <col min="14851" max="14852" width="12.28515625" style="289" bestFit="1" customWidth="1"/>
    <col min="14853" max="14855" width="13.85546875" style="289" bestFit="1" customWidth="1"/>
    <col min="14856" max="14856" width="12.28515625" style="289" bestFit="1" customWidth="1"/>
    <col min="14857" max="14857" width="13.85546875" style="289" bestFit="1" customWidth="1"/>
    <col min="14858" max="14860" width="13.7109375" style="289" bestFit="1" customWidth="1"/>
    <col min="14861" max="14862" width="11.42578125" style="289"/>
    <col min="14863" max="14865" width="12.7109375" style="289" bestFit="1" customWidth="1"/>
    <col min="14866" max="15104" width="11.42578125" style="289"/>
    <col min="15105" max="15105" width="10.7109375" style="289" bestFit="1" customWidth="1"/>
    <col min="15106" max="15106" width="13.85546875" style="289" bestFit="1" customWidth="1"/>
    <col min="15107" max="15108" width="12.28515625" style="289" bestFit="1" customWidth="1"/>
    <col min="15109" max="15111" width="13.85546875" style="289" bestFit="1" customWidth="1"/>
    <col min="15112" max="15112" width="12.28515625" style="289" bestFit="1" customWidth="1"/>
    <col min="15113" max="15113" width="13.85546875" style="289" bestFit="1" customWidth="1"/>
    <col min="15114" max="15116" width="13.7109375" style="289" bestFit="1" customWidth="1"/>
    <col min="15117" max="15118" width="11.42578125" style="289"/>
    <col min="15119" max="15121" width="12.7109375" style="289" bestFit="1" customWidth="1"/>
    <col min="15122" max="15360" width="11.42578125" style="289"/>
    <col min="15361" max="15361" width="10.7109375" style="289" bestFit="1" customWidth="1"/>
    <col min="15362" max="15362" width="13.85546875" style="289" bestFit="1" customWidth="1"/>
    <col min="15363" max="15364" width="12.28515625" style="289" bestFit="1" customWidth="1"/>
    <col min="15365" max="15367" width="13.85546875" style="289" bestFit="1" customWidth="1"/>
    <col min="15368" max="15368" width="12.28515625" style="289" bestFit="1" customWidth="1"/>
    <col min="15369" max="15369" width="13.85546875" style="289" bestFit="1" customWidth="1"/>
    <col min="15370" max="15372" width="13.7109375" style="289" bestFit="1" customWidth="1"/>
    <col min="15373" max="15374" width="11.42578125" style="289"/>
    <col min="15375" max="15377" width="12.7109375" style="289" bestFit="1" customWidth="1"/>
    <col min="15378" max="15616" width="11.42578125" style="289"/>
    <col min="15617" max="15617" width="10.7109375" style="289" bestFit="1" customWidth="1"/>
    <col min="15618" max="15618" width="13.85546875" style="289" bestFit="1" customWidth="1"/>
    <col min="15619" max="15620" width="12.28515625" style="289" bestFit="1" customWidth="1"/>
    <col min="15621" max="15623" width="13.85546875" style="289" bestFit="1" customWidth="1"/>
    <col min="15624" max="15624" width="12.28515625" style="289" bestFit="1" customWidth="1"/>
    <col min="15625" max="15625" width="13.85546875" style="289" bestFit="1" customWidth="1"/>
    <col min="15626" max="15628" width="13.7109375" style="289" bestFit="1" customWidth="1"/>
    <col min="15629" max="15630" width="11.42578125" style="289"/>
    <col min="15631" max="15633" width="12.7109375" style="289" bestFit="1" customWidth="1"/>
    <col min="15634" max="15872" width="11.42578125" style="289"/>
    <col min="15873" max="15873" width="10.7109375" style="289" bestFit="1" customWidth="1"/>
    <col min="15874" max="15874" width="13.85546875" style="289" bestFit="1" customWidth="1"/>
    <col min="15875" max="15876" width="12.28515625" style="289" bestFit="1" customWidth="1"/>
    <col min="15877" max="15879" width="13.85546875" style="289" bestFit="1" customWidth="1"/>
    <col min="15880" max="15880" width="12.28515625" style="289" bestFit="1" customWidth="1"/>
    <col min="15881" max="15881" width="13.85546875" style="289" bestFit="1" customWidth="1"/>
    <col min="15882" max="15884" width="13.7109375" style="289" bestFit="1" customWidth="1"/>
    <col min="15885" max="15886" width="11.42578125" style="289"/>
    <col min="15887" max="15889" width="12.7109375" style="289" bestFit="1" customWidth="1"/>
    <col min="15890" max="16128" width="11.42578125" style="289"/>
    <col min="16129" max="16129" width="10.7109375" style="289" bestFit="1" customWidth="1"/>
    <col min="16130" max="16130" width="13.85546875" style="289" bestFit="1" customWidth="1"/>
    <col min="16131" max="16132" width="12.28515625" style="289" bestFit="1" customWidth="1"/>
    <col min="16133" max="16135" width="13.85546875" style="289" bestFit="1" customWidth="1"/>
    <col min="16136" max="16136" width="12.28515625" style="289" bestFit="1" customWidth="1"/>
    <col min="16137" max="16137" width="13.85546875" style="289" bestFit="1" customWidth="1"/>
    <col min="16138" max="16140" width="13.7109375" style="289" bestFit="1" customWidth="1"/>
    <col min="16141" max="16142" width="11.42578125" style="289"/>
    <col min="16143" max="16145" width="12.7109375" style="289" bestFit="1" customWidth="1"/>
    <col min="16146" max="16384" width="11.42578125" style="289"/>
  </cols>
  <sheetData>
    <row r="4" spans="1:25">
      <c r="A4" s="524" t="s">
        <v>397</v>
      </c>
      <c r="B4" s="524"/>
      <c r="C4" s="524"/>
      <c r="D4" s="524"/>
      <c r="E4" s="524"/>
      <c r="F4" s="524"/>
      <c r="G4" s="524"/>
      <c r="H4" s="524"/>
      <c r="I4" s="524"/>
    </row>
    <row r="5" spans="1:25">
      <c r="A5" s="524" t="s">
        <v>398</v>
      </c>
      <c r="B5" s="524"/>
      <c r="C5" s="524"/>
      <c r="D5" s="524"/>
      <c r="E5" s="524"/>
      <c r="F5" s="524"/>
      <c r="G5" s="524"/>
      <c r="H5" s="524"/>
      <c r="I5" s="524"/>
    </row>
    <row r="6" spans="1:25">
      <c r="A6" s="338"/>
      <c r="I6" s="338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</row>
    <row r="7" spans="1:25" ht="31.5">
      <c r="A7" s="340" t="s">
        <v>407</v>
      </c>
      <c r="B7" s="340" t="s">
        <v>408</v>
      </c>
      <c r="C7" s="340" t="s">
        <v>404</v>
      </c>
      <c r="D7" s="340" t="s">
        <v>238</v>
      </c>
      <c r="E7" s="340" t="s">
        <v>237</v>
      </c>
      <c r="F7" s="340" t="s">
        <v>405</v>
      </c>
      <c r="G7" s="340" t="s">
        <v>43</v>
      </c>
      <c r="H7" s="340" t="s">
        <v>406</v>
      </c>
      <c r="I7" s="340" t="s">
        <v>273</v>
      </c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</row>
    <row r="8" spans="1:25">
      <c r="A8" s="341" t="s">
        <v>399</v>
      </c>
      <c r="B8" s="342">
        <v>141038943.88</v>
      </c>
      <c r="C8" s="451">
        <v>176688011.64000002</v>
      </c>
      <c r="D8" s="451">
        <v>167839351.16000003</v>
      </c>
      <c r="E8" s="451">
        <v>440246645.03999996</v>
      </c>
      <c r="F8" s="451">
        <v>321482441.06999999</v>
      </c>
      <c r="G8" s="451">
        <v>328783685.63</v>
      </c>
      <c r="H8" s="451">
        <v>131980227.87</v>
      </c>
      <c r="I8" s="343">
        <f t="shared" ref="I8:I13" si="0">SUM(B8:H8)</f>
        <v>1708059306.29</v>
      </c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488"/>
      <c r="Y8" s="339"/>
    </row>
    <row r="9" spans="1:25">
      <c r="A9" s="341" t="s">
        <v>400</v>
      </c>
      <c r="B9" s="342">
        <v>319825374.37</v>
      </c>
      <c r="C9" s="451">
        <v>499659326.55999988</v>
      </c>
      <c r="D9" s="451">
        <v>393600073.86000001</v>
      </c>
      <c r="E9" s="451">
        <v>531388348.85000008</v>
      </c>
      <c r="F9" s="451">
        <v>376380329.34000003</v>
      </c>
      <c r="G9" s="451">
        <v>504747514.44</v>
      </c>
      <c r="H9" s="451">
        <v>196060821.38999999</v>
      </c>
      <c r="I9" s="343">
        <f t="shared" si="0"/>
        <v>2821661788.8099999</v>
      </c>
      <c r="K9" s="339"/>
      <c r="L9" s="339"/>
      <c r="M9" s="339"/>
      <c r="N9" s="33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339"/>
    </row>
    <row r="10" spans="1:25">
      <c r="A10" s="344">
        <v>2010</v>
      </c>
      <c r="B10" s="342">
        <v>416011992.67999995</v>
      </c>
      <c r="C10" s="451">
        <v>518078947.40000004</v>
      </c>
      <c r="D10" s="451">
        <v>615815226.54999983</v>
      </c>
      <c r="E10" s="451">
        <v>737890193.0999999</v>
      </c>
      <c r="F10" s="451">
        <v>827591968.73000002</v>
      </c>
      <c r="G10" s="451">
        <v>443780328.36000001</v>
      </c>
      <c r="H10" s="451">
        <v>510276007.17000002</v>
      </c>
      <c r="I10" s="343">
        <f t="shared" si="0"/>
        <v>4069444663.9899998</v>
      </c>
      <c r="K10" s="339"/>
      <c r="L10" s="339"/>
      <c r="M10" s="339"/>
      <c r="N10" s="33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339"/>
    </row>
    <row r="11" spans="1:25">
      <c r="A11" s="344">
        <v>2011</v>
      </c>
      <c r="B11" s="343">
        <v>1124827734.03</v>
      </c>
      <c r="C11" s="343">
        <v>776151268.40999985</v>
      </c>
      <c r="D11" s="343">
        <v>869366743.73000002</v>
      </c>
      <c r="E11" s="343">
        <v>869507215.92999995</v>
      </c>
      <c r="F11" s="343">
        <v>1406825781.3400002</v>
      </c>
      <c r="G11" s="343">
        <v>1412256087.9500003</v>
      </c>
      <c r="H11" s="343">
        <v>788187748.41999996</v>
      </c>
      <c r="I11" s="343">
        <f t="shared" si="0"/>
        <v>7247122579.8100014</v>
      </c>
      <c r="K11" s="339"/>
      <c r="L11" s="339"/>
      <c r="M11" s="339"/>
      <c r="N11" s="33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339"/>
    </row>
    <row r="12" spans="1:25">
      <c r="A12" s="344">
        <v>2012</v>
      </c>
      <c r="B12" s="343">
        <v>1140068754.6700001</v>
      </c>
      <c r="C12" s="343">
        <v>525257849.71000016</v>
      </c>
      <c r="D12" s="343">
        <v>905401645.29999995</v>
      </c>
      <c r="E12" s="343">
        <v>1005372534.2299999</v>
      </c>
      <c r="F12" s="343">
        <v>1797233970.02</v>
      </c>
      <c r="G12" s="343">
        <v>2491504592.8900003</v>
      </c>
      <c r="H12" s="343">
        <v>638740607.01000011</v>
      </c>
      <c r="I12" s="343">
        <f t="shared" si="0"/>
        <v>8503579953.8300009</v>
      </c>
      <c r="K12" s="339"/>
      <c r="L12" s="339"/>
      <c r="M12" s="339"/>
      <c r="N12" s="33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339"/>
    </row>
    <row r="13" spans="1:25">
      <c r="A13" s="344">
        <v>2013</v>
      </c>
      <c r="B13" s="343">
        <v>1414373689.8399999</v>
      </c>
      <c r="C13" s="343">
        <v>789358143.5</v>
      </c>
      <c r="D13" s="343">
        <v>776418374.67000008</v>
      </c>
      <c r="E13" s="343">
        <v>1076799641.1099999</v>
      </c>
      <c r="F13" s="343">
        <v>1807744001.01</v>
      </c>
      <c r="G13" s="343">
        <v>3671179591.8200011</v>
      </c>
      <c r="H13" s="343">
        <v>404548164.94</v>
      </c>
      <c r="I13" s="343">
        <f t="shared" si="0"/>
        <v>9940421606.8900013</v>
      </c>
      <c r="K13" s="339"/>
      <c r="L13" s="339"/>
      <c r="M13" s="339"/>
      <c r="N13" s="33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339"/>
    </row>
    <row r="14" spans="1:25">
      <c r="A14" s="344">
        <v>2014</v>
      </c>
      <c r="B14" s="343">
        <v>889223861.02999997</v>
      </c>
      <c r="C14" s="343">
        <v>557214266.26999998</v>
      </c>
      <c r="D14" s="343">
        <v>616284597.49000001</v>
      </c>
      <c r="E14" s="343">
        <v>910292888.02999997</v>
      </c>
      <c r="F14" s="343">
        <v>1461861124.1099999</v>
      </c>
      <c r="G14" s="343">
        <v>4014970529.75</v>
      </c>
      <c r="H14" s="343">
        <v>417363602.83999997</v>
      </c>
      <c r="I14" s="343">
        <f>SUM(B14:H14)</f>
        <v>8867210869.5199986</v>
      </c>
      <c r="K14" s="339"/>
      <c r="L14" s="339"/>
      <c r="M14" s="339"/>
      <c r="N14" s="33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339"/>
    </row>
    <row r="15" spans="1:25">
      <c r="A15" s="344" t="s">
        <v>409</v>
      </c>
      <c r="B15" s="343">
        <v>446144457.93999994</v>
      </c>
      <c r="C15" s="343">
        <v>654180731.78000009</v>
      </c>
      <c r="D15" s="343">
        <v>526104407.48000014</v>
      </c>
      <c r="E15" s="343">
        <v>794705358.6099999</v>
      </c>
      <c r="F15" s="343">
        <v>1226746895.8500001</v>
      </c>
      <c r="G15" s="343">
        <v>3593604912.4199996</v>
      </c>
      <c r="H15" s="343">
        <v>375326644.17000002</v>
      </c>
      <c r="I15" s="343">
        <v>7616813408.25</v>
      </c>
      <c r="K15" s="339"/>
      <c r="L15" s="488"/>
      <c r="M15" s="488"/>
      <c r="N15" s="488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339"/>
    </row>
    <row r="16" spans="1:25">
      <c r="A16" s="344" t="s">
        <v>410</v>
      </c>
      <c r="B16" s="343">
        <v>234040659.21000001</v>
      </c>
      <c r="C16" s="343">
        <v>386357049.55999994</v>
      </c>
      <c r="D16" s="343">
        <v>373166168.55999994</v>
      </c>
      <c r="E16" s="343">
        <v>933341783.53999996</v>
      </c>
      <c r="F16" s="343">
        <v>1074886960.4899998</v>
      </c>
      <c r="G16" s="343">
        <v>900298552.92999983</v>
      </c>
      <c r="H16" s="343">
        <v>349298041.14999998</v>
      </c>
      <c r="I16" s="343">
        <v>4251389215.4399996</v>
      </c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</row>
    <row r="17" spans="1:25">
      <c r="B17" s="452"/>
      <c r="C17" s="452"/>
      <c r="D17" s="452"/>
      <c r="E17" s="452"/>
      <c r="F17" s="452"/>
      <c r="G17" s="452"/>
      <c r="H17" s="452"/>
      <c r="I17" s="452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</row>
    <row r="18" spans="1:25" ht="2.4500000000000002" customHeight="1">
      <c r="A18" s="520"/>
      <c r="B18" s="520"/>
      <c r="C18" s="520"/>
      <c r="D18" s="520"/>
      <c r="E18" s="520"/>
      <c r="F18" s="520"/>
      <c r="G18" s="520"/>
      <c r="H18" s="520"/>
      <c r="I18" s="520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</row>
    <row r="19" spans="1:25">
      <c r="A19" s="521" t="s">
        <v>411</v>
      </c>
      <c r="B19" s="522"/>
      <c r="C19" s="522"/>
      <c r="D19" s="522"/>
      <c r="E19" s="522"/>
      <c r="F19" s="522"/>
      <c r="G19" s="522"/>
      <c r="H19" s="522"/>
      <c r="I19" s="523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</row>
    <row r="20" spans="1:25">
      <c r="A20" s="345" t="s">
        <v>412</v>
      </c>
      <c r="B20" s="342">
        <v>70747552.74000001</v>
      </c>
      <c r="C20" s="342">
        <v>32650310.329999998</v>
      </c>
      <c r="D20" s="342">
        <v>25347436.479999997</v>
      </c>
      <c r="E20" s="342">
        <v>64370828.360000007</v>
      </c>
      <c r="F20" s="342">
        <v>53156385.050000012</v>
      </c>
      <c r="G20" s="342">
        <v>29576702.419999991</v>
      </c>
      <c r="H20" s="342">
        <v>19583929.739999998</v>
      </c>
      <c r="I20" s="343">
        <f t="shared" ref="I20:I26" si="1">SUM(B20:H20)</f>
        <v>295433145.12000006</v>
      </c>
      <c r="K20" s="339"/>
      <c r="L20" s="339"/>
      <c r="M20" s="490"/>
      <c r="N20" s="490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</row>
    <row r="21" spans="1:25">
      <c r="A21" s="345" t="s">
        <v>413</v>
      </c>
      <c r="B21" s="342">
        <v>15263055.969999999</v>
      </c>
      <c r="C21" s="342">
        <v>22584411.109999999</v>
      </c>
      <c r="D21" s="342">
        <v>25691554.850000001</v>
      </c>
      <c r="E21" s="342">
        <v>74335750.980000004</v>
      </c>
      <c r="F21" s="342">
        <v>62348183.959999993</v>
      </c>
      <c r="G21" s="342">
        <v>39069987.570000008</v>
      </c>
      <c r="H21" s="342">
        <v>29650427.899999999</v>
      </c>
      <c r="I21" s="343">
        <f t="shared" si="1"/>
        <v>268943372.33999997</v>
      </c>
      <c r="K21" s="339"/>
      <c r="L21" s="339"/>
      <c r="M21" s="491"/>
      <c r="N21" s="491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</row>
    <row r="22" spans="1:25">
      <c r="A22" s="345" t="s">
        <v>414</v>
      </c>
      <c r="B22" s="342">
        <v>11323986.510000002</v>
      </c>
      <c r="C22" s="342">
        <v>19305309.700000003</v>
      </c>
      <c r="D22" s="342">
        <v>31156662.449999999</v>
      </c>
      <c r="E22" s="342">
        <v>85232497.099999994</v>
      </c>
      <c r="F22" s="342">
        <v>70573363.519999981</v>
      </c>
      <c r="G22" s="342">
        <v>43882092.019999988</v>
      </c>
      <c r="H22" s="342">
        <v>42602994.520000003</v>
      </c>
      <c r="I22" s="343">
        <f t="shared" si="1"/>
        <v>304076905.81999993</v>
      </c>
      <c r="K22" s="339"/>
      <c r="L22" s="339"/>
      <c r="M22" s="491"/>
      <c r="N22" s="491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</row>
    <row r="23" spans="1:25">
      <c r="A23" s="345" t="s">
        <v>415</v>
      </c>
      <c r="B23" s="342">
        <v>14246120.27</v>
      </c>
      <c r="C23" s="342">
        <v>24676326.149999999</v>
      </c>
      <c r="D23" s="342">
        <v>32436524.799999997</v>
      </c>
      <c r="E23" s="342">
        <v>75510053.049999982</v>
      </c>
      <c r="F23" s="342">
        <v>88297385.220000014</v>
      </c>
      <c r="G23" s="342">
        <v>38236787.379999995</v>
      </c>
      <c r="H23" s="342">
        <v>38806073.439999998</v>
      </c>
      <c r="I23" s="343">
        <f t="shared" si="1"/>
        <v>312209270.31</v>
      </c>
      <c r="K23" s="339"/>
      <c r="L23" s="339"/>
      <c r="M23" s="491"/>
      <c r="N23" s="491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</row>
    <row r="24" spans="1:25">
      <c r="A24" s="345" t="s">
        <v>540</v>
      </c>
      <c r="B24" s="342">
        <v>12535512.779999999</v>
      </c>
      <c r="C24" s="342">
        <v>32045047.310000002</v>
      </c>
      <c r="D24" s="342">
        <v>40187698.530000001</v>
      </c>
      <c r="E24" s="342">
        <v>95158706.780000001</v>
      </c>
      <c r="F24" s="342">
        <v>98842600.370000005</v>
      </c>
      <c r="G24" s="342">
        <v>48320109.390000008</v>
      </c>
      <c r="H24" s="342">
        <v>54273424.530000001</v>
      </c>
      <c r="I24" s="343">
        <f t="shared" si="1"/>
        <v>381363099.68999994</v>
      </c>
      <c r="K24" s="339"/>
      <c r="L24" s="339"/>
      <c r="M24" s="491"/>
      <c r="N24" s="491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</row>
    <row r="25" spans="1:25">
      <c r="A25" s="345" t="s">
        <v>553</v>
      </c>
      <c r="B25" s="342">
        <v>10452113.629999999</v>
      </c>
      <c r="C25" s="342">
        <v>60812770.590000004</v>
      </c>
      <c r="D25" s="342">
        <v>43077578.24000001</v>
      </c>
      <c r="E25" s="342">
        <v>78132207.480000004</v>
      </c>
      <c r="F25" s="342">
        <v>116709920.05000001</v>
      </c>
      <c r="G25" s="342">
        <v>43241356.75</v>
      </c>
      <c r="H25" s="342">
        <v>44644886.68</v>
      </c>
      <c r="I25" s="343">
        <f t="shared" si="1"/>
        <v>397070833.42000002</v>
      </c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</row>
    <row r="26" spans="1:25">
      <c r="A26" s="345" t="s">
        <v>612</v>
      </c>
      <c r="B26" s="342">
        <v>15907335.719999999</v>
      </c>
      <c r="C26" s="342">
        <v>44332829</v>
      </c>
      <c r="D26" s="342">
        <v>39184654.030000001</v>
      </c>
      <c r="E26" s="342">
        <v>75973938.560000002</v>
      </c>
      <c r="F26" s="342">
        <v>121152135.66</v>
      </c>
      <c r="G26" s="342">
        <v>94186848.989999995</v>
      </c>
      <c r="H26" s="342">
        <v>22016010.890000004</v>
      </c>
      <c r="I26" s="343">
        <f t="shared" si="1"/>
        <v>412753752.85000002</v>
      </c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</row>
    <row r="27" spans="1:25" ht="4.9000000000000004" customHeight="1">
      <c r="A27" s="346"/>
      <c r="B27" s="347"/>
      <c r="C27" s="347"/>
      <c r="D27" s="347"/>
      <c r="E27" s="347"/>
      <c r="F27" s="347"/>
      <c r="G27" s="347"/>
      <c r="H27" s="347"/>
      <c r="I27" s="348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</row>
    <row r="28" spans="1:25" ht="21">
      <c r="A28" s="349" t="s">
        <v>615</v>
      </c>
      <c r="B28" s="342">
        <f t="shared" ref="B28:H28" si="2">SUM(B20:B26)</f>
        <v>150475677.62</v>
      </c>
      <c r="C28" s="342">
        <f t="shared" si="2"/>
        <v>236407004.19</v>
      </c>
      <c r="D28" s="342">
        <f t="shared" si="2"/>
        <v>237082109.38000003</v>
      </c>
      <c r="E28" s="342">
        <f t="shared" si="2"/>
        <v>548713982.30999994</v>
      </c>
      <c r="F28" s="342">
        <f t="shared" si="2"/>
        <v>611079973.83000004</v>
      </c>
      <c r="G28" s="342">
        <f t="shared" si="2"/>
        <v>336513884.51999998</v>
      </c>
      <c r="H28" s="342">
        <f t="shared" si="2"/>
        <v>251577747.70000002</v>
      </c>
      <c r="I28" s="342">
        <f>SUM(B28:H28)</f>
        <v>2371850379.5499997</v>
      </c>
      <c r="J28" s="492"/>
      <c r="K28" s="492"/>
    </row>
    <row r="29" spans="1:25" ht="21">
      <c r="A29" s="349" t="s">
        <v>616</v>
      </c>
      <c r="B29" s="342">
        <v>134295108.20999998</v>
      </c>
      <c r="C29" s="342">
        <v>188949653.94999999</v>
      </c>
      <c r="D29" s="342">
        <v>189395871.90000001</v>
      </c>
      <c r="E29" s="342">
        <v>496353038.19</v>
      </c>
      <c r="F29" s="342">
        <v>500951131.72000003</v>
      </c>
      <c r="G29" s="342">
        <v>622374064.30999994</v>
      </c>
      <c r="H29" s="342">
        <v>203607966.49000001</v>
      </c>
      <c r="I29" s="343">
        <f>SUM(B29:H29)</f>
        <v>2335926834.77</v>
      </c>
    </row>
    <row r="30" spans="1:25">
      <c r="A30" s="350" t="s">
        <v>416</v>
      </c>
      <c r="B30" s="351">
        <f t="shared" ref="B30:H30" si="3">(+B28/B29)-1</f>
        <v>0.12048517347853172</v>
      </c>
      <c r="C30" s="351">
        <f t="shared" si="3"/>
        <v>0.25116399658799171</v>
      </c>
      <c r="D30" s="351">
        <f t="shared" si="3"/>
        <v>0.25178076481613121</v>
      </c>
      <c r="E30" s="351">
        <f t="shared" si="3"/>
        <v>0.1054913339725676</v>
      </c>
      <c r="F30" s="351">
        <f t="shared" si="3"/>
        <v>0.21983949159247551</v>
      </c>
      <c r="G30" s="352">
        <f t="shared" si="3"/>
        <v>-0.45930606074808267</v>
      </c>
      <c r="H30" s="351">
        <f t="shared" si="3"/>
        <v>0.23559874417957016</v>
      </c>
      <c r="I30" s="351">
        <f>(+I28/I29)-1</f>
        <v>1.5378711458459149E-2</v>
      </c>
    </row>
    <row r="32" spans="1:25">
      <c r="A32" s="354" t="s">
        <v>417</v>
      </c>
      <c r="B32" s="353"/>
      <c r="C32" s="353"/>
      <c r="D32" s="355"/>
      <c r="E32" s="353"/>
      <c r="F32" s="353"/>
      <c r="G32" s="356"/>
      <c r="H32" s="356"/>
    </row>
    <row r="33" spans="1:5">
      <c r="A33" s="358" t="s">
        <v>418</v>
      </c>
      <c r="B33" s="359"/>
      <c r="C33" s="359"/>
      <c r="D33" s="359"/>
      <c r="E33" s="359"/>
    </row>
    <row r="34" spans="1:5">
      <c r="A34" s="358" t="s">
        <v>617</v>
      </c>
      <c r="B34" s="360"/>
      <c r="C34" s="360"/>
      <c r="D34" s="360"/>
      <c r="E34" s="360"/>
    </row>
    <row r="35" spans="1:5">
      <c r="A35" s="358"/>
      <c r="B35" s="361"/>
      <c r="C35" s="361"/>
      <c r="D35" s="361"/>
      <c r="E35" s="361"/>
    </row>
    <row r="36" spans="1:5">
      <c r="A36" s="362" t="s">
        <v>420</v>
      </c>
      <c r="B36" s="363"/>
      <c r="C36" s="363"/>
      <c r="D36" s="364"/>
      <c r="E36" s="364"/>
    </row>
    <row r="37" spans="1:5">
      <c r="A37" s="365"/>
      <c r="B37" s="363"/>
      <c r="C37" s="363"/>
      <c r="D37" s="364"/>
      <c r="E37" s="364"/>
    </row>
    <row r="38" spans="1:5">
      <c r="A38" s="365" t="s">
        <v>618</v>
      </c>
      <c r="B38" s="366"/>
      <c r="C38" s="366"/>
      <c r="D38" s="338"/>
      <c r="E38" s="338"/>
    </row>
    <row r="39" spans="1:5">
      <c r="B39" s="366"/>
      <c r="C39" s="366"/>
      <c r="D39" s="338"/>
      <c r="E39" s="338"/>
    </row>
    <row r="40" spans="1:5">
      <c r="A40" s="365" t="s">
        <v>421</v>
      </c>
      <c r="B40" s="366"/>
      <c r="C40" s="366"/>
      <c r="D40" s="338"/>
      <c r="E40" s="338"/>
    </row>
    <row r="41" spans="1:5">
      <c r="A41" s="367" t="s">
        <v>422</v>
      </c>
      <c r="B41" s="368"/>
      <c r="C41" s="368"/>
      <c r="D41" s="368"/>
      <c r="E41" s="368"/>
    </row>
    <row r="58" spans="14:18">
      <c r="N58" s="339"/>
      <c r="O58" s="339"/>
      <c r="P58" s="339"/>
      <c r="Q58" s="339"/>
      <c r="R58" s="339"/>
    </row>
    <row r="59" spans="14:18">
      <c r="N59" s="339"/>
      <c r="O59" s="339"/>
      <c r="P59" s="339"/>
      <c r="Q59" s="339"/>
      <c r="R59" s="339"/>
    </row>
    <row r="60" spans="14:18">
      <c r="N60" s="339"/>
      <c r="O60" s="339"/>
      <c r="P60" s="490"/>
      <c r="Q60" s="490"/>
      <c r="R60" s="339"/>
    </row>
    <row r="61" spans="14:18">
      <c r="N61" s="339"/>
      <c r="O61" s="339"/>
      <c r="P61" s="491"/>
      <c r="Q61" s="491"/>
      <c r="R61" s="339"/>
    </row>
    <row r="62" spans="14:18">
      <c r="N62" s="339"/>
      <c r="O62" s="339"/>
      <c r="P62" s="491"/>
      <c r="Q62" s="491"/>
      <c r="R62" s="339"/>
    </row>
    <row r="63" spans="14:18">
      <c r="N63" s="339"/>
      <c r="O63" s="339"/>
      <c r="P63" s="491"/>
      <c r="Q63" s="491"/>
      <c r="R63" s="339"/>
    </row>
    <row r="64" spans="14:18">
      <c r="N64" s="339"/>
      <c r="O64" s="339"/>
      <c r="P64" s="491"/>
      <c r="Q64" s="491"/>
      <c r="R64" s="339"/>
    </row>
    <row r="65" spans="13:18">
      <c r="N65" s="339"/>
      <c r="O65" s="339"/>
      <c r="P65" s="490"/>
      <c r="Q65" s="490"/>
      <c r="R65" s="339"/>
    </row>
    <row r="66" spans="13:18">
      <c r="N66" s="339"/>
      <c r="O66" s="339"/>
      <c r="P66" s="491"/>
      <c r="Q66" s="491"/>
      <c r="R66" s="339"/>
    </row>
    <row r="67" spans="13:18">
      <c r="N67" s="339"/>
      <c r="O67" s="339"/>
      <c r="P67" s="491"/>
      <c r="Q67" s="491"/>
      <c r="R67" s="339"/>
    </row>
    <row r="68" spans="13:18">
      <c r="N68" s="339"/>
      <c r="O68" s="339"/>
      <c r="P68" s="491"/>
      <c r="Q68" s="491"/>
      <c r="R68" s="339"/>
    </row>
    <row r="69" spans="13:18">
      <c r="N69" s="339"/>
      <c r="O69" s="339"/>
      <c r="P69" s="491"/>
      <c r="Q69" s="491"/>
      <c r="R69" s="339"/>
    </row>
    <row r="70" spans="13:18">
      <c r="N70" s="339"/>
      <c r="O70" s="339"/>
      <c r="P70" s="339"/>
      <c r="Q70" s="339"/>
      <c r="R70" s="339"/>
    </row>
    <row r="73" spans="13:18">
      <c r="M73" s="369"/>
      <c r="N73" s="369"/>
      <c r="O73" s="369"/>
      <c r="P73" s="369"/>
      <c r="Q73" s="369"/>
    </row>
    <row r="74" spans="13:18">
      <c r="M74" s="369"/>
      <c r="N74" s="493"/>
      <c r="O74" s="369">
        <v>2015</v>
      </c>
      <c r="P74" s="369">
        <v>2016</v>
      </c>
      <c r="Q74" s="369">
        <v>2017</v>
      </c>
    </row>
    <row r="75" spans="13:18">
      <c r="M75" s="369"/>
      <c r="N75" s="494" t="s">
        <v>403</v>
      </c>
      <c r="O75" s="495">
        <v>247.09315164</v>
      </c>
      <c r="P75" s="495">
        <v>134.29510820999997</v>
      </c>
      <c r="Q75" s="495">
        <v>142</v>
      </c>
    </row>
    <row r="76" spans="13:18">
      <c r="M76" s="369"/>
      <c r="N76" s="494" t="s">
        <v>404</v>
      </c>
      <c r="O76" s="495">
        <v>349.93038166999997</v>
      </c>
      <c r="P76" s="495">
        <v>188.94965395</v>
      </c>
      <c r="Q76" s="495">
        <v>236.40700419000001</v>
      </c>
    </row>
    <row r="77" spans="13:18">
      <c r="M77" s="369"/>
      <c r="N77" s="494" t="s">
        <v>238</v>
      </c>
      <c r="O77" s="495">
        <v>270.42670055000002</v>
      </c>
      <c r="P77" s="495">
        <v>189.4124769</v>
      </c>
      <c r="Q77" s="495">
        <v>245.00416333999996</v>
      </c>
    </row>
    <row r="78" spans="13:18">
      <c r="M78" s="369"/>
      <c r="N78" s="494" t="s">
        <v>237</v>
      </c>
      <c r="O78" s="495">
        <v>445.20457179000005</v>
      </c>
      <c r="P78" s="495">
        <v>496.40471819000004</v>
      </c>
      <c r="Q78" s="495">
        <v>548.69819298000004</v>
      </c>
    </row>
    <row r="79" spans="13:18">
      <c r="M79" s="369"/>
      <c r="N79" s="494" t="s">
        <v>405</v>
      </c>
      <c r="O79" s="495">
        <v>598.40931</v>
      </c>
      <c r="P79" s="495">
        <v>500.95113172000003</v>
      </c>
      <c r="Q79" s="495">
        <v>611.07997383000009</v>
      </c>
    </row>
    <row r="80" spans="13:18">
      <c r="M80" s="369"/>
      <c r="N80" s="494" t="s">
        <v>43</v>
      </c>
      <c r="O80" s="495">
        <v>2127.7868305200004</v>
      </c>
      <c r="P80" s="495">
        <v>622.37666430999991</v>
      </c>
      <c r="Q80" s="495">
        <v>336.36419222000001</v>
      </c>
    </row>
    <row r="81" spans="13:17">
      <c r="M81" s="369"/>
      <c r="N81" s="494" t="s">
        <v>406</v>
      </c>
      <c r="O81" s="495">
        <v>199.59848881999997</v>
      </c>
      <c r="P81" s="495">
        <v>203.60866649000002</v>
      </c>
      <c r="Q81" s="495">
        <v>251.57774770000003</v>
      </c>
    </row>
    <row r="82" spans="13:17">
      <c r="M82" s="369"/>
      <c r="N82" s="369"/>
      <c r="O82" s="495">
        <v>4238.4494349900006</v>
      </c>
      <c r="P82" s="495">
        <v>2335.9984197700001</v>
      </c>
      <c r="Q82" s="495">
        <v>2379.60695188</v>
      </c>
    </row>
    <row r="83" spans="13:17">
      <c r="M83" s="369"/>
      <c r="N83" s="369"/>
      <c r="O83" s="369"/>
      <c r="P83" s="369"/>
      <c r="Q83" s="369"/>
    </row>
    <row r="87" spans="13:17">
      <c r="N87" s="339"/>
      <c r="O87" s="339"/>
      <c r="P87" s="339"/>
      <c r="Q87" s="339"/>
    </row>
    <row r="88" spans="13:17">
      <c r="N88" s="488"/>
      <c r="O88" s="339"/>
      <c r="P88" s="339"/>
      <c r="Q88" s="339"/>
    </row>
    <row r="89" spans="13:17">
      <c r="N89" s="489"/>
      <c r="O89" s="491"/>
      <c r="P89" s="491"/>
      <c r="Q89" s="491"/>
    </row>
    <row r="90" spans="13:17">
      <c r="N90" s="489"/>
      <c r="O90" s="491"/>
      <c r="P90" s="491"/>
      <c r="Q90" s="491"/>
    </row>
    <row r="91" spans="13:17">
      <c r="N91" s="489"/>
      <c r="O91" s="491"/>
      <c r="P91" s="491"/>
      <c r="Q91" s="491"/>
    </row>
    <row r="92" spans="13:17">
      <c r="N92" s="489"/>
      <c r="O92" s="491"/>
      <c r="P92" s="491"/>
      <c r="Q92" s="491"/>
    </row>
    <row r="93" spans="13:17">
      <c r="N93" s="489"/>
      <c r="O93" s="491"/>
      <c r="P93" s="491"/>
      <c r="Q93" s="491"/>
    </row>
    <row r="94" spans="13:17">
      <c r="N94" s="489"/>
      <c r="O94" s="491"/>
      <c r="P94" s="491"/>
      <c r="Q94" s="491"/>
    </row>
    <row r="95" spans="13:17">
      <c r="N95" s="489"/>
      <c r="O95" s="491"/>
      <c r="P95" s="491"/>
      <c r="Q95" s="491"/>
    </row>
    <row r="96" spans="13:17">
      <c r="N96" s="339"/>
      <c r="O96" s="491"/>
      <c r="P96" s="491"/>
      <c r="Q96" s="491"/>
    </row>
    <row r="97" spans="2:17">
      <c r="N97" s="339"/>
      <c r="O97" s="339"/>
      <c r="P97" s="339"/>
      <c r="Q97" s="339"/>
    </row>
    <row r="102" spans="2:17">
      <c r="B102" s="354" t="s">
        <v>417</v>
      </c>
    </row>
    <row r="103" spans="2:17">
      <c r="B103" s="358" t="s">
        <v>418</v>
      </c>
    </row>
    <row r="104" spans="2:17">
      <c r="B104" s="358" t="s">
        <v>617</v>
      </c>
    </row>
    <row r="105" spans="2:17">
      <c r="B105" s="358"/>
    </row>
    <row r="106" spans="2:17">
      <c r="B106" s="362" t="s">
        <v>420</v>
      </c>
    </row>
    <row r="107" spans="2:17">
      <c r="B107" s="365"/>
    </row>
    <row r="108" spans="2:17">
      <c r="B108" s="365" t="s">
        <v>618</v>
      </c>
    </row>
    <row r="110" spans="2:17">
      <c r="B110" s="365" t="s">
        <v>421</v>
      </c>
    </row>
    <row r="111" spans="2:17">
      <c r="B111" s="367" t="s">
        <v>422</v>
      </c>
    </row>
  </sheetData>
  <mergeCells count="4">
    <mergeCell ref="A18:I18"/>
    <mergeCell ref="A19:I19"/>
    <mergeCell ref="A4:I4"/>
    <mergeCell ref="A5:I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4:S72"/>
  <sheetViews>
    <sheetView workbookViewId="0">
      <selection activeCell="D34" sqref="D34"/>
    </sheetView>
  </sheetViews>
  <sheetFormatPr baseColWidth="10" defaultRowHeight="15"/>
  <cols>
    <col min="1" max="1" width="11.42578125" style="289"/>
    <col min="2" max="2" width="10.85546875" style="289" bestFit="1" customWidth="1"/>
    <col min="3" max="3" width="55.7109375" style="289" bestFit="1" customWidth="1"/>
    <col min="4" max="5" width="12.7109375" style="289" bestFit="1" customWidth="1"/>
    <col min="6" max="6" width="10.28515625" style="289" bestFit="1" customWidth="1"/>
    <col min="7" max="7" width="12.28515625" style="289" bestFit="1" customWidth="1"/>
    <col min="8" max="8" width="11.42578125" style="289"/>
    <col min="9" max="9" width="21.5703125" style="289" bestFit="1" customWidth="1"/>
    <col min="10" max="257" width="11.42578125" style="289"/>
    <col min="258" max="258" width="10.85546875" style="289" bestFit="1" customWidth="1"/>
    <col min="259" max="259" width="55.7109375" style="289" bestFit="1" customWidth="1"/>
    <col min="260" max="261" width="12.7109375" style="289" bestFit="1" customWidth="1"/>
    <col min="262" max="262" width="10.28515625" style="289" bestFit="1" customWidth="1"/>
    <col min="263" max="263" width="12.28515625" style="289" bestFit="1" customWidth="1"/>
    <col min="264" max="264" width="11.42578125" style="289"/>
    <col min="265" max="265" width="21.5703125" style="289" bestFit="1" customWidth="1"/>
    <col min="266" max="513" width="11.42578125" style="289"/>
    <col min="514" max="514" width="10.85546875" style="289" bestFit="1" customWidth="1"/>
    <col min="515" max="515" width="55.7109375" style="289" bestFit="1" customWidth="1"/>
    <col min="516" max="517" width="12.7109375" style="289" bestFit="1" customWidth="1"/>
    <col min="518" max="518" width="10.28515625" style="289" bestFit="1" customWidth="1"/>
    <col min="519" max="519" width="12.28515625" style="289" bestFit="1" customWidth="1"/>
    <col min="520" max="520" width="11.42578125" style="289"/>
    <col min="521" max="521" width="21.5703125" style="289" bestFit="1" customWidth="1"/>
    <col min="522" max="769" width="11.42578125" style="289"/>
    <col min="770" max="770" width="10.85546875" style="289" bestFit="1" customWidth="1"/>
    <col min="771" max="771" width="55.7109375" style="289" bestFit="1" customWidth="1"/>
    <col min="772" max="773" width="12.7109375" style="289" bestFit="1" customWidth="1"/>
    <col min="774" max="774" width="10.28515625" style="289" bestFit="1" customWidth="1"/>
    <col min="775" max="775" width="12.28515625" style="289" bestFit="1" customWidth="1"/>
    <col min="776" max="776" width="11.42578125" style="289"/>
    <col min="777" max="777" width="21.5703125" style="289" bestFit="1" customWidth="1"/>
    <col min="778" max="1025" width="11.42578125" style="289"/>
    <col min="1026" max="1026" width="10.85546875" style="289" bestFit="1" customWidth="1"/>
    <col min="1027" max="1027" width="55.7109375" style="289" bestFit="1" customWidth="1"/>
    <col min="1028" max="1029" width="12.7109375" style="289" bestFit="1" customWidth="1"/>
    <col min="1030" max="1030" width="10.28515625" style="289" bestFit="1" customWidth="1"/>
    <col min="1031" max="1031" width="12.28515625" style="289" bestFit="1" customWidth="1"/>
    <col min="1032" max="1032" width="11.42578125" style="289"/>
    <col min="1033" max="1033" width="21.5703125" style="289" bestFit="1" customWidth="1"/>
    <col min="1034" max="1281" width="11.42578125" style="289"/>
    <col min="1282" max="1282" width="10.85546875" style="289" bestFit="1" customWidth="1"/>
    <col min="1283" max="1283" width="55.7109375" style="289" bestFit="1" customWidth="1"/>
    <col min="1284" max="1285" width="12.7109375" style="289" bestFit="1" customWidth="1"/>
    <col min="1286" max="1286" width="10.28515625" style="289" bestFit="1" customWidth="1"/>
    <col min="1287" max="1287" width="12.28515625" style="289" bestFit="1" customWidth="1"/>
    <col min="1288" max="1288" width="11.42578125" style="289"/>
    <col min="1289" max="1289" width="21.5703125" style="289" bestFit="1" customWidth="1"/>
    <col min="1290" max="1537" width="11.42578125" style="289"/>
    <col min="1538" max="1538" width="10.85546875" style="289" bestFit="1" customWidth="1"/>
    <col min="1539" max="1539" width="55.7109375" style="289" bestFit="1" customWidth="1"/>
    <col min="1540" max="1541" width="12.7109375" style="289" bestFit="1" customWidth="1"/>
    <col min="1542" max="1542" width="10.28515625" style="289" bestFit="1" customWidth="1"/>
    <col min="1543" max="1543" width="12.28515625" style="289" bestFit="1" customWidth="1"/>
    <col min="1544" max="1544" width="11.42578125" style="289"/>
    <col min="1545" max="1545" width="21.5703125" style="289" bestFit="1" customWidth="1"/>
    <col min="1546" max="1793" width="11.42578125" style="289"/>
    <col min="1794" max="1794" width="10.85546875" style="289" bestFit="1" customWidth="1"/>
    <col min="1795" max="1795" width="55.7109375" style="289" bestFit="1" customWidth="1"/>
    <col min="1796" max="1797" width="12.7109375" style="289" bestFit="1" customWidth="1"/>
    <col min="1798" max="1798" width="10.28515625" style="289" bestFit="1" customWidth="1"/>
    <col min="1799" max="1799" width="12.28515625" style="289" bestFit="1" customWidth="1"/>
    <col min="1800" max="1800" width="11.42578125" style="289"/>
    <col min="1801" max="1801" width="21.5703125" style="289" bestFit="1" customWidth="1"/>
    <col min="1802" max="2049" width="11.42578125" style="289"/>
    <col min="2050" max="2050" width="10.85546875" style="289" bestFit="1" customWidth="1"/>
    <col min="2051" max="2051" width="55.7109375" style="289" bestFit="1" customWidth="1"/>
    <col min="2052" max="2053" width="12.7109375" style="289" bestFit="1" customWidth="1"/>
    <col min="2054" max="2054" width="10.28515625" style="289" bestFit="1" customWidth="1"/>
    <col min="2055" max="2055" width="12.28515625" style="289" bestFit="1" customWidth="1"/>
    <col min="2056" max="2056" width="11.42578125" style="289"/>
    <col min="2057" max="2057" width="21.5703125" style="289" bestFit="1" customWidth="1"/>
    <col min="2058" max="2305" width="11.42578125" style="289"/>
    <col min="2306" max="2306" width="10.85546875" style="289" bestFit="1" customWidth="1"/>
    <col min="2307" max="2307" width="55.7109375" style="289" bestFit="1" customWidth="1"/>
    <col min="2308" max="2309" width="12.7109375" style="289" bestFit="1" customWidth="1"/>
    <col min="2310" max="2310" width="10.28515625" style="289" bestFit="1" customWidth="1"/>
    <col min="2311" max="2311" width="12.28515625" style="289" bestFit="1" customWidth="1"/>
    <col min="2312" max="2312" width="11.42578125" style="289"/>
    <col min="2313" max="2313" width="21.5703125" style="289" bestFit="1" customWidth="1"/>
    <col min="2314" max="2561" width="11.42578125" style="289"/>
    <col min="2562" max="2562" width="10.85546875" style="289" bestFit="1" customWidth="1"/>
    <col min="2563" max="2563" width="55.7109375" style="289" bestFit="1" customWidth="1"/>
    <col min="2564" max="2565" width="12.7109375" style="289" bestFit="1" customWidth="1"/>
    <col min="2566" max="2566" width="10.28515625" style="289" bestFit="1" customWidth="1"/>
    <col min="2567" max="2567" width="12.28515625" style="289" bestFit="1" customWidth="1"/>
    <col min="2568" max="2568" width="11.42578125" style="289"/>
    <col min="2569" max="2569" width="21.5703125" style="289" bestFit="1" customWidth="1"/>
    <col min="2570" max="2817" width="11.42578125" style="289"/>
    <col min="2818" max="2818" width="10.85546875" style="289" bestFit="1" customWidth="1"/>
    <col min="2819" max="2819" width="55.7109375" style="289" bestFit="1" customWidth="1"/>
    <col min="2820" max="2821" width="12.7109375" style="289" bestFit="1" customWidth="1"/>
    <col min="2822" max="2822" width="10.28515625" style="289" bestFit="1" customWidth="1"/>
    <col min="2823" max="2823" width="12.28515625" style="289" bestFit="1" customWidth="1"/>
    <col min="2824" max="2824" width="11.42578125" style="289"/>
    <col min="2825" max="2825" width="21.5703125" style="289" bestFit="1" customWidth="1"/>
    <col min="2826" max="3073" width="11.42578125" style="289"/>
    <col min="3074" max="3074" width="10.85546875" style="289" bestFit="1" customWidth="1"/>
    <col min="3075" max="3075" width="55.7109375" style="289" bestFit="1" customWidth="1"/>
    <col min="3076" max="3077" width="12.7109375" style="289" bestFit="1" customWidth="1"/>
    <col min="3078" max="3078" width="10.28515625" style="289" bestFit="1" customWidth="1"/>
    <col min="3079" max="3079" width="12.28515625" style="289" bestFit="1" customWidth="1"/>
    <col min="3080" max="3080" width="11.42578125" style="289"/>
    <col min="3081" max="3081" width="21.5703125" style="289" bestFit="1" customWidth="1"/>
    <col min="3082" max="3329" width="11.42578125" style="289"/>
    <col min="3330" max="3330" width="10.85546875" style="289" bestFit="1" customWidth="1"/>
    <col min="3331" max="3331" width="55.7109375" style="289" bestFit="1" customWidth="1"/>
    <col min="3332" max="3333" width="12.7109375" style="289" bestFit="1" customWidth="1"/>
    <col min="3334" max="3334" width="10.28515625" style="289" bestFit="1" customWidth="1"/>
    <col min="3335" max="3335" width="12.28515625" style="289" bestFit="1" customWidth="1"/>
    <col min="3336" max="3336" width="11.42578125" style="289"/>
    <col min="3337" max="3337" width="21.5703125" style="289" bestFit="1" customWidth="1"/>
    <col min="3338" max="3585" width="11.42578125" style="289"/>
    <col min="3586" max="3586" width="10.85546875" style="289" bestFit="1" customWidth="1"/>
    <col min="3587" max="3587" width="55.7109375" style="289" bestFit="1" customWidth="1"/>
    <col min="3588" max="3589" width="12.7109375" style="289" bestFit="1" customWidth="1"/>
    <col min="3590" max="3590" width="10.28515625" style="289" bestFit="1" customWidth="1"/>
    <col min="3591" max="3591" width="12.28515625" style="289" bestFit="1" customWidth="1"/>
    <col min="3592" max="3592" width="11.42578125" style="289"/>
    <col min="3593" max="3593" width="21.5703125" style="289" bestFit="1" customWidth="1"/>
    <col min="3594" max="3841" width="11.42578125" style="289"/>
    <col min="3842" max="3842" width="10.85546875" style="289" bestFit="1" customWidth="1"/>
    <col min="3843" max="3843" width="55.7109375" style="289" bestFit="1" customWidth="1"/>
    <col min="3844" max="3845" width="12.7109375" style="289" bestFit="1" customWidth="1"/>
    <col min="3846" max="3846" width="10.28515625" style="289" bestFit="1" customWidth="1"/>
    <col min="3847" max="3847" width="12.28515625" style="289" bestFit="1" customWidth="1"/>
    <col min="3848" max="3848" width="11.42578125" style="289"/>
    <col min="3849" max="3849" width="21.5703125" style="289" bestFit="1" customWidth="1"/>
    <col min="3850" max="4097" width="11.42578125" style="289"/>
    <col min="4098" max="4098" width="10.85546875" style="289" bestFit="1" customWidth="1"/>
    <col min="4099" max="4099" width="55.7109375" style="289" bestFit="1" customWidth="1"/>
    <col min="4100" max="4101" width="12.7109375" style="289" bestFit="1" customWidth="1"/>
    <col min="4102" max="4102" width="10.28515625" style="289" bestFit="1" customWidth="1"/>
    <col min="4103" max="4103" width="12.28515625" style="289" bestFit="1" customWidth="1"/>
    <col min="4104" max="4104" width="11.42578125" style="289"/>
    <col min="4105" max="4105" width="21.5703125" style="289" bestFit="1" customWidth="1"/>
    <col min="4106" max="4353" width="11.42578125" style="289"/>
    <col min="4354" max="4354" width="10.85546875" style="289" bestFit="1" customWidth="1"/>
    <col min="4355" max="4355" width="55.7109375" style="289" bestFit="1" customWidth="1"/>
    <col min="4356" max="4357" width="12.7109375" style="289" bestFit="1" customWidth="1"/>
    <col min="4358" max="4358" width="10.28515625" style="289" bestFit="1" customWidth="1"/>
    <col min="4359" max="4359" width="12.28515625" style="289" bestFit="1" customWidth="1"/>
    <col min="4360" max="4360" width="11.42578125" style="289"/>
    <col min="4361" max="4361" width="21.5703125" style="289" bestFit="1" customWidth="1"/>
    <col min="4362" max="4609" width="11.42578125" style="289"/>
    <col min="4610" max="4610" width="10.85546875" style="289" bestFit="1" customWidth="1"/>
    <col min="4611" max="4611" width="55.7109375" style="289" bestFit="1" customWidth="1"/>
    <col min="4612" max="4613" width="12.7109375" style="289" bestFit="1" customWidth="1"/>
    <col min="4614" max="4614" width="10.28515625" style="289" bestFit="1" customWidth="1"/>
    <col min="4615" max="4615" width="12.28515625" style="289" bestFit="1" customWidth="1"/>
    <col min="4616" max="4616" width="11.42578125" style="289"/>
    <col min="4617" max="4617" width="21.5703125" style="289" bestFit="1" customWidth="1"/>
    <col min="4618" max="4865" width="11.42578125" style="289"/>
    <col min="4866" max="4866" width="10.85546875" style="289" bestFit="1" customWidth="1"/>
    <col min="4867" max="4867" width="55.7109375" style="289" bestFit="1" customWidth="1"/>
    <col min="4868" max="4869" width="12.7109375" style="289" bestFit="1" customWidth="1"/>
    <col min="4870" max="4870" width="10.28515625" style="289" bestFit="1" customWidth="1"/>
    <col min="4871" max="4871" width="12.28515625" style="289" bestFit="1" customWidth="1"/>
    <col min="4872" max="4872" width="11.42578125" style="289"/>
    <col min="4873" max="4873" width="21.5703125" style="289" bestFit="1" customWidth="1"/>
    <col min="4874" max="5121" width="11.42578125" style="289"/>
    <col min="5122" max="5122" width="10.85546875" style="289" bestFit="1" customWidth="1"/>
    <col min="5123" max="5123" width="55.7109375" style="289" bestFit="1" customWidth="1"/>
    <col min="5124" max="5125" width="12.7109375" style="289" bestFit="1" customWidth="1"/>
    <col min="5126" max="5126" width="10.28515625" style="289" bestFit="1" customWidth="1"/>
    <col min="5127" max="5127" width="12.28515625" style="289" bestFit="1" customWidth="1"/>
    <col min="5128" max="5128" width="11.42578125" style="289"/>
    <col min="5129" max="5129" width="21.5703125" style="289" bestFit="1" customWidth="1"/>
    <col min="5130" max="5377" width="11.42578125" style="289"/>
    <col min="5378" max="5378" width="10.85546875" style="289" bestFit="1" customWidth="1"/>
    <col min="5379" max="5379" width="55.7109375" style="289" bestFit="1" customWidth="1"/>
    <col min="5380" max="5381" width="12.7109375" style="289" bestFit="1" customWidth="1"/>
    <col min="5382" max="5382" width="10.28515625" style="289" bestFit="1" customWidth="1"/>
    <col min="5383" max="5383" width="12.28515625" style="289" bestFit="1" customWidth="1"/>
    <col min="5384" max="5384" width="11.42578125" style="289"/>
    <col min="5385" max="5385" width="21.5703125" style="289" bestFit="1" customWidth="1"/>
    <col min="5386" max="5633" width="11.42578125" style="289"/>
    <col min="5634" max="5634" width="10.85546875" style="289" bestFit="1" customWidth="1"/>
    <col min="5635" max="5635" width="55.7109375" style="289" bestFit="1" customWidth="1"/>
    <col min="5636" max="5637" width="12.7109375" style="289" bestFit="1" customWidth="1"/>
    <col min="5638" max="5638" width="10.28515625" style="289" bestFit="1" customWidth="1"/>
    <col min="5639" max="5639" width="12.28515625" style="289" bestFit="1" customWidth="1"/>
    <col min="5640" max="5640" width="11.42578125" style="289"/>
    <col min="5641" max="5641" width="21.5703125" style="289" bestFit="1" customWidth="1"/>
    <col min="5642" max="5889" width="11.42578125" style="289"/>
    <col min="5890" max="5890" width="10.85546875" style="289" bestFit="1" customWidth="1"/>
    <col min="5891" max="5891" width="55.7109375" style="289" bestFit="1" customWidth="1"/>
    <col min="5892" max="5893" width="12.7109375" style="289" bestFit="1" customWidth="1"/>
    <col min="5894" max="5894" width="10.28515625" style="289" bestFit="1" customWidth="1"/>
    <col min="5895" max="5895" width="12.28515625" style="289" bestFit="1" customWidth="1"/>
    <col min="5896" max="5896" width="11.42578125" style="289"/>
    <col min="5897" max="5897" width="21.5703125" style="289" bestFit="1" customWidth="1"/>
    <col min="5898" max="6145" width="11.42578125" style="289"/>
    <col min="6146" max="6146" width="10.85546875" style="289" bestFit="1" customWidth="1"/>
    <col min="6147" max="6147" width="55.7109375" style="289" bestFit="1" customWidth="1"/>
    <col min="6148" max="6149" width="12.7109375" style="289" bestFit="1" customWidth="1"/>
    <col min="6150" max="6150" width="10.28515625" style="289" bestFit="1" customWidth="1"/>
    <col min="6151" max="6151" width="12.28515625" style="289" bestFit="1" customWidth="1"/>
    <col min="6152" max="6152" width="11.42578125" style="289"/>
    <col min="6153" max="6153" width="21.5703125" style="289" bestFit="1" customWidth="1"/>
    <col min="6154" max="6401" width="11.42578125" style="289"/>
    <col min="6402" max="6402" width="10.85546875" style="289" bestFit="1" customWidth="1"/>
    <col min="6403" max="6403" width="55.7109375" style="289" bestFit="1" customWidth="1"/>
    <col min="6404" max="6405" width="12.7109375" style="289" bestFit="1" customWidth="1"/>
    <col min="6406" max="6406" width="10.28515625" style="289" bestFit="1" customWidth="1"/>
    <col min="6407" max="6407" width="12.28515625" style="289" bestFit="1" customWidth="1"/>
    <col min="6408" max="6408" width="11.42578125" style="289"/>
    <col min="6409" max="6409" width="21.5703125" style="289" bestFit="1" customWidth="1"/>
    <col min="6410" max="6657" width="11.42578125" style="289"/>
    <col min="6658" max="6658" width="10.85546875" style="289" bestFit="1" customWidth="1"/>
    <col min="6659" max="6659" width="55.7109375" style="289" bestFit="1" customWidth="1"/>
    <col min="6660" max="6661" width="12.7109375" style="289" bestFit="1" customWidth="1"/>
    <col min="6662" max="6662" width="10.28515625" style="289" bestFit="1" customWidth="1"/>
    <col min="6663" max="6663" width="12.28515625" style="289" bestFit="1" customWidth="1"/>
    <col min="6664" max="6664" width="11.42578125" style="289"/>
    <col min="6665" max="6665" width="21.5703125" style="289" bestFit="1" customWidth="1"/>
    <col min="6666" max="6913" width="11.42578125" style="289"/>
    <col min="6914" max="6914" width="10.85546875" style="289" bestFit="1" customWidth="1"/>
    <col min="6915" max="6915" width="55.7109375" style="289" bestFit="1" customWidth="1"/>
    <col min="6916" max="6917" width="12.7109375" style="289" bestFit="1" customWidth="1"/>
    <col min="6918" max="6918" width="10.28515625" style="289" bestFit="1" customWidth="1"/>
    <col min="6919" max="6919" width="12.28515625" style="289" bestFit="1" customWidth="1"/>
    <col min="6920" max="6920" width="11.42578125" style="289"/>
    <col min="6921" max="6921" width="21.5703125" style="289" bestFit="1" customWidth="1"/>
    <col min="6922" max="7169" width="11.42578125" style="289"/>
    <col min="7170" max="7170" width="10.85546875" style="289" bestFit="1" customWidth="1"/>
    <col min="7171" max="7171" width="55.7109375" style="289" bestFit="1" customWidth="1"/>
    <col min="7172" max="7173" width="12.7109375" style="289" bestFit="1" customWidth="1"/>
    <col min="7174" max="7174" width="10.28515625" style="289" bestFit="1" customWidth="1"/>
    <col min="7175" max="7175" width="12.28515625" style="289" bestFit="1" customWidth="1"/>
    <col min="7176" max="7176" width="11.42578125" style="289"/>
    <col min="7177" max="7177" width="21.5703125" style="289" bestFit="1" customWidth="1"/>
    <col min="7178" max="7425" width="11.42578125" style="289"/>
    <col min="7426" max="7426" width="10.85546875" style="289" bestFit="1" customWidth="1"/>
    <col min="7427" max="7427" width="55.7109375" style="289" bestFit="1" customWidth="1"/>
    <col min="7428" max="7429" width="12.7109375" style="289" bestFit="1" customWidth="1"/>
    <col min="7430" max="7430" width="10.28515625" style="289" bestFit="1" customWidth="1"/>
    <col min="7431" max="7431" width="12.28515625" style="289" bestFit="1" customWidth="1"/>
    <col min="7432" max="7432" width="11.42578125" style="289"/>
    <col min="7433" max="7433" width="21.5703125" style="289" bestFit="1" customWidth="1"/>
    <col min="7434" max="7681" width="11.42578125" style="289"/>
    <col min="7682" max="7682" width="10.85546875" style="289" bestFit="1" customWidth="1"/>
    <col min="7683" max="7683" width="55.7109375" style="289" bestFit="1" customWidth="1"/>
    <col min="7684" max="7685" width="12.7109375" style="289" bestFit="1" customWidth="1"/>
    <col min="7686" max="7686" width="10.28515625" style="289" bestFit="1" customWidth="1"/>
    <col min="7687" max="7687" width="12.28515625" style="289" bestFit="1" customWidth="1"/>
    <col min="7688" max="7688" width="11.42578125" style="289"/>
    <col min="7689" max="7689" width="21.5703125" style="289" bestFit="1" customWidth="1"/>
    <col min="7690" max="7937" width="11.42578125" style="289"/>
    <col min="7938" max="7938" width="10.85546875" style="289" bestFit="1" customWidth="1"/>
    <col min="7939" max="7939" width="55.7109375" style="289" bestFit="1" customWidth="1"/>
    <col min="7940" max="7941" width="12.7109375" style="289" bestFit="1" customWidth="1"/>
    <col min="7942" max="7942" width="10.28515625" style="289" bestFit="1" customWidth="1"/>
    <col min="7943" max="7943" width="12.28515625" style="289" bestFit="1" customWidth="1"/>
    <col min="7944" max="7944" width="11.42578125" style="289"/>
    <col min="7945" max="7945" width="21.5703125" style="289" bestFit="1" customWidth="1"/>
    <col min="7946" max="8193" width="11.42578125" style="289"/>
    <col min="8194" max="8194" width="10.85546875" style="289" bestFit="1" customWidth="1"/>
    <col min="8195" max="8195" width="55.7109375" style="289" bestFit="1" customWidth="1"/>
    <col min="8196" max="8197" width="12.7109375" style="289" bestFit="1" customWidth="1"/>
    <col min="8198" max="8198" width="10.28515625" style="289" bestFit="1" customWidth="1"/>
    <col min="8199" max="8199" width="12.28515625" style="289" bestFit="1" customWidth="1"/>
    <col min="8200" max="8200" width="11.42578125" style="289"/>
    <col min="8201" max="8201" width="21.5703125" style="289" bestFit="1" customWidth="1"/>
    <col min="8202" max="8449" width="11.42578125" style="289"/>
    <col min="8450" max="8450" width="10.85546875" style="289" bestFit="1" customWidth="1"/>
    <col min="8451" max="8451" width="55.7109375" style="289" bestFit="1" customWidth="1"/>
    <col min="8452" max="8453" width="12.7109375" style="289" bestFit="1" customWidth="1"/>
    <col min="8454" max="8454" width="10.28515625" style="289" bestFit="1" customWidth="1"/>
    <col min="8455" max="8455" width="12.28515625" style="289" bestFit="1" customWidth="1"/>
    <col min="8456" max="8456" width="11.42578125" style="289"/>
    <col min="8457" max="8457" width="21.5703125" style="289" bestFit="1" customWidth="1"/>
    <col min="8458" max="8705" width="11.42578125" style="289"/>
    <col min="8706" max="8706" width="10.85546875" style="289" bestFit="1" customWidth="1"/>
    <col min="8707" max="8707" width="55.7109375" style="289" bestFit="1" customWidth="1"/>
    <col min="8708" max="8709" width="12.7109375" style="289" bestFit="1" customWidth="1"/>
    <col min="8710" max="8710" width="10.28515625" style="289" bestFit="1" customWidth="1"/>
    <col min="8711" max="8711" width="12.28515625" style="289" bestFit="1" customWidth="1"/>
    <col min="8712" max="8712" width="11.42578125" style="289"/>
    <col min="8713" max="8713" width="21.5703125" style="289" bestFit="1" customWidth="1"/>
    <col min="8714" max="8961" width="11.42578125" style="289"/>
    <col min="8962" max="8962" width="10.85546875" style="289" bestFit="1" customWidth="1"/>
    <col min="8963" max="8963" width="55.7109375" style="289" bestFit="1" customWidth="1"/>
    <col min="8964" max="8965" width="12.7109375" style="289" bestFit="1" customWidth="1"/>
    <col min="8966" max="8966" width="10.28515625" style="289" bestFit="1" customWidth="1"/>
    <col min="8967" max="8967" width="12.28515625" style="289" bestFit="1" customWidth="1"/>
    <col min="8968" max="8968" width="11.42578125" style="289"/>
    <col min="8969" max="8969" width="21.5703125" style="289" bestFit="1" customWidth="1"/>
    <col min="8970" max="9217" width="11.42578125" style="289"/>
    <col min="9218" max="9218" width="10.85546875" style="289" bestFit="1" customWidth="1"/>
    <col min="9219" max="9219" width="55.7109375" style="289" bestFit="1" customWidth="1"/>
    <col min="9220" max="9221" width="12.7109375" style="289" bestFit="1" customWidth="1"/>
    <col min="9222" max="9222" width="10.28515625" style="289" bestFit="1" customWidth="1"/>
    <col min="9223" max="9223" width="12.28515625" style="289" bestFit="1" customWidth="1"/>
    <col min="9224" max="9224" width="11.42578125" style="289"/>
    <col min="9225" max="9225" width="21.5703125" style="289" bestFit="1" customWidth="1"/>
    <col min="9226" max="9473" width="11.42578125" style="289"/>
    <col min="9474" max="9474" width="10.85546875" style="289" bestFit="1" customWidth="1"/>
    <col min="9475" max="9475" width="55.7109375" style="289" bestFit="1" customWidth="1"/>
    <col min="9476" max="9477" width="12.7109375" style="289" bestFit="1" customWidth="1"/>
    <col min="9478" max="9478" width="10.28515625" style="289" bestFit="1" customWidth="1"/>
    <col min="9479" max="9479" width="12.28515625" style="289" bestFit="1" customWidth="1"/>
    <col min="9480" max="9480" width="11.42578125" style="289"/>
    <col min="9481" max="9481" width="21.5703125" style="289" bestFit="1" customWidth="1"/>
    <col min="9482" max="9729" width="11.42578125" style="289"/>
    <col min="9730" max="9730" width="10.85546875" style="289" bestFit="1" customWidth="1"/>
    <col min="9731" max="9731" width="55.7109375" style="289" bestFit="1" customWidth="1"/>
    <col min="9732" max="9733" width="12.7109375" style="289" bestFit="1" customWidth="1"/>
    <col min="9734" max="9734" width="10.28515625" style="289" bestFit="1" customWidth="1"/>
    <col min="9735" max="9735" width="12.28515625" style="289" bestFit="1" customWidth="1"/>
    <col min="9736" max="9736" width="11.42578125" style="289"/>
    <col min="9737" max="9737" width="21.5703125" style="289" bestFit="1" customWidth="1"/>
    <col min="9738" max="9985" width="11.42578125" style="289"/>
    <col min="9986" max="9986" width="10.85546875" style="289" bestFit="1" customWidth="1"/>
    <col min="9987" max="9987" width="55.7109375" style="289" bestFit="1" customWidth="1"/>
    <col min="9988" max="9989" width="12.7109375" style="289" bestFit="1" customWidth="1"/>
    <col min="9990" max="9990" width="10.28515625" style="289" bestFit="1" customWidth="1"/>
    <col min="9991" max="9991" width="12.28515625" style="289" bestFit="1" customWidth="1"/>
    <col min="9992" max="9992" width="11.42578125" style="289"/>
    <col min="9993" max="9993" width="21.5703125" style="289" bestFit="1" customWidth="1"/>
    <col min="9994" max="10241" width="11.42578125" style="289"/>
    <col min="10242" max="10242" width="10.85546875" style="289" bestFit="1" customWidth="1"/>
    <col min="10243" max="10243" width="55.7109375" style="289" bestFit="1" customWidth="1"/>
    <col min="10244" max="10245" width="12.7109375" style="289" bestFit="1" customWidth="1"/>
    <col min="10246" max="10246" width="10.28515625" style="289" bestFit="1" customWidth="1"/>
    <col min="10247" max="10247" width="12.28515625" style="289" bestFit="1" customWidth="1"/>
    <col min="10248" max="10248" width="11.42578125" style="289"/>
    <col min="10249" max="10249" width="21.5703125" style="289" bestFit="1" customWidth="1"/>
    <col min="10250" max="10497" width="11.42578125" style="289"/>
    <col min="10498" max="10498" width="10.85546875" style="289" bestFit="1" customWidth="1"/>
    <col min="10499" max="10499" width="55.7109375" style="289" bestFit="1" customWidth="1"/>
    <col min="10500" max="10501" width="12.7109375" style="289" bestFit="1" customWidth="1"/>
    <col min="10502" max="10502" width="10.28515625" style="289" bestFit="1" customWidth="1"/>
    <col min="10503" max="10503" width="12.28515625" style="289" bestFit="1" customWidth="1"/>
    <col min="10504" max="10504" width="11.42578125" style="289"/>
    <col min="10505" max="10505" width="21.5703125" style="289" bestFit="1" customWidth="1"/>
    <col min="10506" max="10753" width="11.42578125" style="289"/>
    <col min="10754" max="10754" width="10.85546875" style="289" bestFit="1" customWidth="1"/>
    <col min="10755" max="10755" width="55.7109375" style="289" bestFit="1" customWidth="1"/>
    <col min="10756" max="10757" width="12.7109375" style="289" bestFit="1" customWidth="1"/>
    <col min="10758" max="10758" width="10.28515625" style="289" bestFit="1" customWidth="1"/>
    <col min="10759" max="10759" width="12.28515625" style="289" bestFit="1" customWidth="1"/>
    <col min="10760" max="10760" width="11.42578125" style="289"/>
    <col min="10761" max="10761" width="21.5703125" style="289" bestFit="1" customWidth="1"/>
    <col min="10762" max="11009" width="11.42578125" style="289"/>
    <col min="11010" max="11010" width="10.85546875" style="289" bestFit="1" customWidth="1"/>
    <col min="11011" max="11011" width="55.7109375" style="289" bestFit="1" customWidth="1"/>
    <col min="11012" max="11013" width="12.7109375" style="289" bestFit="1" customWidth="1"/>
    <col min="11014" max="11014" width="10.28515625" style="289" bestFit="1" customWidth="1"/>
    <col min="11015" max="11015" width="12.28515625" style="289" bestFit="1" customWidth="1"/>
    <col min="11016" max="11016" width="11.42578125" style="289"/>
    <col min="11017" max="11017" width="21.5703125" style="289" bestFit="1" customWidth="1"/>
    <col min="11018" max="11265" width="11.42578125" style="289"/>
    <col min="11266" max="11266" width="10.85546875" style="289" bestFit="1" customWidth="1"/>
    <col min="11267" max="11267" width="55.7109375" style="289" bestFit="1" customWidth="1"/>
    <col min="11268" max="11269" width="12.7109375" style="289" bestFit="1" customWidth="1"/>
    <col min="11270" max="11270" width="10.28515625" style="289" bestFit="1" customWidth="1"/>
    <col min="11271" max="11271" width="12.28515625" style="289" bestFit="1" customWidth="1"/>
    <col min="11272" max="11272" width="11.42578125" style="289"/>
    <col min="11273" max="11273" width="21.5703125" style="289" bestFit="1" customWidth="1"/>
    <col min="11274" max="11521" width="11.42578125" style="289"/>
    <col min="11522" max="11522" width="10.85546875" style="289" bestFit="1" customWidth="1"/>
    <col min="11523" max="11523" width="55.7109375" style="289" bestFit="1" customWidth="1"/>
    <col min="11524" max="11525" width="12.7109375" style="289" bestFit="1" customWidth="1"/>
    <col min="11526" max="11526" width="10.28515625" style="289" bestFit="1" customWidth="1"/>
    <col min="11527" max="11527" width="12.28515625" style="289" bestFit="1" customWidth="1"/>
    <col min="11528" max="11528" width="11.42578125" style="289"/>
    <col min="11529" max="11529" width="21.5703125" style="289" bestFit="1" customWidth="1"/>
    <col min="11530" max="11777" width="11.42578125" style="289"/>
    <col min="11778" max="11778" width="10.85546875" style="289" bestFit="1" customWidth="1"/>
    <col min="11779" max="11779" width="55.7109375" style="289" bestFit="1" customWidth="1"/>
    <col min="11780" max="11781" width="12.7109375" style="289" bestFit="1" customWidth="1"/>
    <col min="11782" max="11782" width="10.28515625" style="289" bestFit="1" customWidth="1"/>
    <col min="11783" max="11783" width="12.28515625" style="289" bestFit="1" customWidth="1"/>
    <col min="11784" max="11784" width="11.42578125" style="289"/>
    <col min="11785" max="11785" width="21.5703125" style="289" bestFit="1" customWidth="1"/>
    <col min="11786" max="12033" width="11.42578125" style="289"/>
    <col min="12034" max="12034" width="10.85546875" style="289" bestFit="1" customWidth="1"/>
    <col min="12035" max="12035" width="55.7109375" style="289" bestFit="1" customWidth="1"/>
    <col min="12036" max="12037" width="12.7109375" style="289" bestFit="1" customWidth="1"/>
    <col min="12038" max="12038" width="10.28515625" style="289" bestFit="1" customWidth="1"/>
    <col min="12039" max="12039" width="12.28515625" style="289" bestFit="1" customWidth="1"/>
    <col min="12040" max="12040" width="11.42578125" style="289"/>
    <col min="12041" max="12041" width="21.5703125" style="289" bestFit="1" customWidth="1"/>
    <col min="12042" max="12289" width="11.42578125" style="289"/>
    <col min="12290" max="12290" width="10.85546875" style="289" bestFit="1" customWidth="1"/>
    <col min="12291" max="12291" width="55.7109375" style="289" bestFit="1" customWidth="1"/>
    <col min="12292" max="12293" width="12.7109375" style="289" bestFit="1" customWidth="1"/>
    <col min="12294" max="12294" width="10.28515625" style="289" bestFit="1" customWidth="1"/>
    <col min="12295" max="12295" width="12.28515625" style="289" bestFit="1" customWidth="1"/>
    <col min="12296" max="12296" width="11.42578125" style="289"/>
    <col min="12297" max="12297" width="21.5703125" style="289" bestFit="1" customWidth="1"/>
    <col min="12298" max="12545" width="11.42578125" style="289"/>
    <col min="12546" max="12546" width="10.85546875" style="289" bestFit="1" customWidth="1"/>
    <col min="12547" max="12547" width="55.7109375" style="289" bestFit="1" customWidth="1"/>
    <col min="12548" max="12549" width="12.7109375" style="289" bestFit="1" customWidth="1"/>
    <col min="12550" max="12550" width="10.28515625" style="289" bestFit="1" customWidth="1"/>
    <col min="12551" max="12551" width="12.28515625" style="289" bestFit="1" customWidth="1"/>
    <col min="12552" max="12552" width="11.42578125" style="289"/>
    <col min="12553" max="12553" width="21.5703125" style="289" bestFit="1" customWidth="1"/>
    <col min="12554" max="12801" width="11.42578125" style="289"/>
    <col min="12802" max="12802" width="10.85546875" style="289" bestFit="1" customWidth="1"/>
    <col min="12803" max="12803" width="55.7109375" style="289" bestFit="1" customWidth="1"/>
    <col min="12804" max="12805" width="12.7109375" style="289" bestFit="1" customWidth="1"/>
    <col min="12806" max="12806" width="10.28515625" style="289" bestFit="1" customWidth="1"/>
    <col min="12807" max="12807" width="12.28515625" style="289" bestFit="1" customWidth="1"/>
    <col min="12808" max="12808" width="11.42578125" style="289"/>
    <col min="12809" max="12809" width="21.5703125" style="289" bestFit="1" customWidth="1"/>
    <col min="12810" max="13057" width="11.42578125" style="289"/>
    <col min="13058" max="13058" width="10.85546875" style="289" bestFit="1" customWidth="1"/>
    <col min="13059" max="13059" width="55.7109375" style="289" bestFit="1" customWidth="1"/>
    <col min="13060" max="13061" width="12.7109375" style="289" bestFit="1" customWidth="1"/>
    <col min="13062" max="13062" width="10.28515625" style="289" bestFit="1" customWidth="1"/>
    <col min="13063" max="13063" width="12.28515625" style="289" bestFit="1" customWidth="1"/>
    <col min="13064" max="13064" width="11.42578125" style="289"/>
    <col min="13065" max="13065" width="21.5703125" style="289" bestFit="1" customWidth="1"/>
    <col min="13066" max="13313" width="11.42578125" style="289"/>
    <col min="13314" max="13314" width="10.85546875" style="289" bestFit="1" customWidth="1"/>
    <col min="13315" max="13315" width="55.7109375" style="289" bestFit="1" customWidth="1"/>
    <col min="13316" max="13317" width="12.7109375" style="289" bestFit="1" customWidth="1"/>
    <col min="13318" max="13318" width="10.28515625" style="289" bestFit="1" customWidth="1"/>
    <col min="13319" max="13319" width="12.28515625" style="289" bestFit="1" customWidth="1"/>
    <col min="13320" max="13320" width="11.42578125" style="289"/>
    <col min="13321" max="13321" width="21.5703125" style="289" bestFit="1" customWidth="1"/>
    <col min="13322" max="13569" width="11.42578125" style="289"/>
    <col min="13570" max="13570" width="10.85546875" style="289" bestFit="1" customWidth="1"/>
    <col min="13571" max="13571" width="55.7109375" style="289" bestFit="1" customWidth="1"/>
    <col min="13572" max="13573" width="12.7109375" style="289" bestFit="1" customWidth="1"/>
    <col min="13574" max="13574" width="10.28515625" style="289" bestFit="1" customWidth="1"/>
    <col min="13575" max="13575" width="12.28515625" style="289" bestFit="1" customWidth="1"/>
    <col min="13576" max="13576" width="11.42578125" style="289"/>
    <col min="13577" max="13577" width="21.5703125" style="289" bestFit="1" customWidth="1"/>
    <col min="13578" max="13825" width="11.42578125" style="289"/>
    <col min="13826" max="13826" width="10.85546875" style="289" bestFit="1" customWidth="1"/>
    <col min="13827" max="13827" width="55.7109375" style="289" bestFit="1" customWidth="1"/>
    <col min="13828" max="13829" width="12.7109375" style="289" bestFit="1" customWidth="1"/>
    <col min="13830" max="13830" width="10.28515625" style="289" bestFit="1" customWidth="1"/>
    <col min="13831" max="13831" width="12.28515625" style="289" bestFit="1" customWidth="1"/>
    <col min="13832" max="13832" width="11.42578125" style="289"/>
    <col min="13833" max="13833" width="21.5703125" style="289" bestFit="1" customWidth="1"/>
    <col min="13834" max="14081" width="11.42578125" style="289"/>
    <col min="14082" max="14082" width="10.85546875" style="289" bestFit="1" customWidth="1"/>
    <col min="14083" max="14083" width="55.7109375" style="289" bestFit="1" customWidth="1"/>
    <col min="14084" max="14085" width="12.7109375" style="289" bestFit="1" customWidth="1"/>
    <col min="14086" max="14086" width="10.28515625" style="289" bestFit="1" customWidth="1"/>
    <col min="14087" max="14087" width="12.28515625" style="289" bestFit="1" customWidth="1"/>
    <col min="14088" max="14088" width="11.42578125" style="289"/>
    <col min="14089" max="14089" width="21.5703125" style="289" bestFit="1" customWidth="1"/>
    <col min="14090" max="14337" width="11.42578125" style="289"/>
    <col min="14338" max="14338" width="10.85546875" style="289" bestFit="1" customWidth="1"/>
    <col min="14339" max="14339" width="55.7109375" style="289" bestFit="1" customWidth="1"/>
    <col min="14340" max="14341" width="12.7109375" style="289" bestFit="1" customWidth="1"/>
    <col min="14342" max="14342" width="10.28515625" style="289" bestFit="1" customWidth="1"/>
    <col min="14343" max="14343" width="12.28515625" style="289" bestFit="1" customWidth="1"/>
    <col min="14344" max="14344" width="11.42578125" style="289"/>
    <col min="14345" max="14345" width="21.5703125" style="289" bestFit="1" customWidth="1"/>
    <col min="14346" max="14593" width="11.42578125" style="289"/>
    <col min="14594" max="14594" width="10.85546875" style="289" bestFit="1" customWidth="1"/>
    <col min="14595" max="14595" width="55.7109375" style="289" bestFit="1" customWidth="1"/>
    <col min="14596" max="14597" width="12.7109375" style="289" bestFit="1" customWidth="1"/>
    <col min="14598" max="14598" width="10.28515625" style="289" bestFit="1" customWidth="1"/>
    <col min="14599" max="14599" width="12.28515625" style="289" bestFit="1" customWidth="1"/>
    <col min="14600" max="14600" width="11.42578125" style="289"/>
    <col min="14601" max="14601" width="21.5703125" style="289" bestFit="1" customWidth="1"/>
    <col min="14602" max="14849" width="11.42578125" style="289"/>
    <col min="14850" max="14850" width="10.85546875" style="289" bestFit="1" customWidth="1"/>
    <col min="14851" max="14851" width="55.7109375" style="289" bestFit="1" customWidth="1"/>
    <col min="14852" max="14853" width="12.7109375" style="289" bestFit="1" customWidth="1"/>
    <col min="14854" max="14854" width="10.28515625" style="289" bestFit="1" customWidth="1"/>
    <col min="14855" max="14855" width="12.28515625" style="289" bestFit="1" customWidth="1"/>
    <col min="14856" max="14856" width="11.42578125" style="289"/>
    <col min="14857" max="14857" width="21.5703125" style="289" bestFit="1" customWidth="1"/>
    <col min="14858" max="15105" width="11.42578125" style="289"/>
    <col min="15106" max="15106" width="10.85546875" style="289" bestFit="1" customWidth="1"/>
    <col min="15107" max="15107" width="55.7109375" style="289" bestFit="1" customWidth="1"/>
    <col min="15108" max="15109" width="12.7109375" style="289" bestFit="1" customWidth="1"/>
    <col min="15110" max="15110" width="10.28515625" style="289" bestFit="1" customWidth="1"/>
    <col min="15111" max="15111" width="12.28515625" style="289" bestFit="1" customWidth="1"/>
    <col min="15112" max="15112" width="11.42578125" style="289"/>
    <col min="15113" max="15113" width="21.5703125" style="289" bestFit="1" customWidth="1"/>
    <col min="15114" max="15361" width="11.42578125" style="289"/>
    <col min="15362" max="15362" width="10.85546875" style="289" bestFit="1" customWidth="1"/>
    <col min="15363" max="15363" width="55.7109375" style="289" bestFit="1" customWidth="1"/>
    <col min="15364" max="15365" width="12.7109375" style="289" bestFit="1" customWidth="1"/>
    <col min="15366" max="15366" width="10.28515625" style="289" bestFit="1" customWidth="1"/>
    <col min="15367" max="15367" width="12.28515625" style="289" bestFit="1" customWidth="1"/>
    <col min="15368" max="15368" width="11.42578125" style="289"/>
    <col min="15369" max="15369" width="21.5703125" style="289" bestFit="1" customWidth="1"/>
    <col min="15370" max="15617" width="11.42578125" style="289"/>
    <col min="15618" max="15618" width="10.85546875" style="289" bestFit="1" customWidth="1"/>
    <col min="15619" max="15619" width="55.7109375" style="289" bestFit="1" customWidth="1"/>
    <col min="15620" max="15621" width="12.7109375" style="289" bestFit="1" customWidth="1"/>
    <col min="15622" max="15622" width="10.28515625" style="289" bestFit="1" customWidth="1"/>
    <col min="15623" max="15623" width="12.28515625" style="289" bestFit="1" customWidth="1"/>
    <col min="15624" max="15624" width="11.42578125" style="289"/>
    <col min="15625" max="15625" width="21.5703125" style="289" bestFit="1" customWidth="1"/>
    <col min="15626" max="15873" width="11.42578125" style="289"/>
    <col min="15874" max="15874" width="10.85546875" style="289" bestFit="1" customWidth="1"/>
    <col min="15875" max="15875" width="55.7109375" style="289" bestFit="1" customWidth="1"/>
    <col min="15876" max="15877" width="12.7109375" style="289" bestFit="1" customWidth="1"/>
    <col min="15878" max="15878" width="10.28515625" style="289" bestFit="1" customWidth="1"/>
    <col min="15879" max="15879" width="12.28515625" style="289" bestFit="1" customWidth="1"/>
    <col min="15880" max="15880" width="11.42578125" style="289"/>
    <col min="15881" max="15881" width="21.5703125" style="289" bestFit="1" customWidth="1"/>
    <col min="15882" max="16129" width="11.42578125" style="289"/>
    <col min="16130" max="16130" width="10.85546875" style="289" bestFit="1" customWidth="1"/>
    <col min="16131" max="16131" width="55.7109375" style="289" bestFit="1" customWidth="1"/>
    <col min="16132" max="16133" width="12.7109375" style="289" bestFit="1" customWidth="1"/>
    <col min="16134" max="16134" width="10.28515625" style="289" bestFit="1" customWidth="1"/>
    <col min="16135" max="16135" width="12.28515625" style="289" bestFit="1" customWidth="1"/>
    <col min="16136" max="16136" width="11.42578125" style="289"/>
    <col min="16137" max="16137" width="21.5703125" style="289" bestFit="1" customWidth="1"/>
    <col min="16138" max="16384" width="11.42578125" style="289"/>
  </cols>
  <sheetData>
    <row r="4" spans="2:8">
      <c r="B4" s="525" t="s">
        <v>423</v>
      </c>
      <c r="C4" s="525"/>
      <c r="D4" s="525"/>
      <c r="E4" s="525"/>
      <c r="F4" s="525"/>
    </row>
    <row r="5" spans="2:8">
      <c r="B5" s="525" t="s">
        <v>619</v>
      </c>
      <c r="C5" s="525"/>
      <c r="D5" s="525"/>
      <c r="E5" s="525"/>
      <c r="F5" s="525"/>
    </row>
    <row r="6" spans="2:8">
      <c r="B6" s="525" t="s">
        <v>398</v>
      </c>
      <c r="C6" s="525"/>
      <c r="D6" s="525"/>
      <c r="E6" s="525"/>
      <c r="F6" s="525"/>
    </row>
    <row r="7" spans="2:8" ht="15.75" thickBot="1"/>
    <row r="8" spans="2:8" ht="15.75" customHeight="1" thickBot="1">
      <c r="D8" s="526" t="s">
        <v>620</v>
      </c>
      <c r="E8" s="527"/>
      <c r="F8" s="528"/>
    </row>
    <row r="9" spans="2:8" ht="30.75" thickBot="1">
      <c r="B9" s="467" t="s">
        <v>424</v>
      </c>
      <c r="C9" s="467" t="s">
        <v>425</v>
      </c>
      <c r="D9" s="468" t="s">
        <v>401</v>
      </c>
      <c r="E9" s="468" t="s">
        <v>426</v>
      </c>
      <c r="F9" s="370" t="s">
        <v>597</v>
      </c>
    </row>
    <row r="10" spans="2:8">
      <c r="B10" s="469" t="s">
        <v>427</v>
      </c>
      <c r="C10" s="470" t="s">
        <v>40</v>
      </c>
      <c r="D10" s="471">
        <v>272147584</v>
      </c>
      <c r="E10" s="471">
        <v>304030885</v>
      </c>
      <c r="F10" s="496">
        <f>E10/D10-1</f>
        <v>0.11715445175511818</v>
      </c>
      <c r="G10" s="497"/>
      <c r="H10" s="497"/>
    </row>
    <row r="11" spans="2:8">
      <c r="B11" s="371" t="s">
        <v>428</v>
      </c>
      <c r="C11" s="372" t="s">
        <v>41</v>
      </c>
      <c r="D11" s="373">
        <v>308194714</v>
      </c>
      <c r="E11" s="373">
        <v>298578597</v>
      </c>
      <c r="F11" s="498">
        <f t="shared" ref="F11:F61" si="0">E11/D11-1</f>
        <v>-3.1201433909083809E-2</v>
      </c>
      <c r="G11" s="497"/>
      <c r="H11" s="497"/>
    </row>
    <row r="12" spans="2:8">
      <c r="B12" s="371" t="s">
        <v>429</v>
      </c>
      <c r="C12" s="372" t="s">
        <v>33</v>
      </c>
      <c r="D12" s="373">
        <v>94226641</v>
      </c>
      <c r="E12" s="373">
        <v>192381366</v>
      </c>
      <c r="F12" s="496">
        <f t="shared" si="0"/>
        <v>1.0416876157136921</v>
      </c>
      <c r="G12" s="497"/>
      <c r="H12" s="497"/>
    </row>
    <row r="13" spans="2:8">
      <c r="B13" s="371" t="s">
        <v>430</v>
      </c>
      <c r="C13" s="372" t="s">
        <v>246</v>
      </c>
      <c r="D13" s="373">
        <v>89421001.930000007</v>
      </c>
      <c r="E13" s="373">
        <v>133334744.98</v>
      </c>
      <c r="F13" s="496">
        <f t="shared" si="0"/>
        <v>0.49108981226106452</v>
      </c>
      <c r="G13" s="497"/>
      <c r="H13" s="497"/>
    </row>
    <row r="14" spans="2:8">
      <c r="B14" s="371" t="s">
        <v>431</v>
      </c>
      <c r="C14" s="372" t="s">
        <v>47</v>
      </c>
      <c r="D14" s="373">
        <v>119987904</v>
      </c>
      <c r="E14" s="373">
        <v>114363260</v>
      </c>
      <c r="F14" s="498">
        <f t="shared" si="0"/>
        <v>-4.6876758510591254E-2</v>
      </c>
      <c r="G14" s="497"/>
      <c r="H14" s="497"/>
    </row>
    <row r="15" spans="2:8">
      <c r="B15" s="371" t="s">
        <v>432</v>
      </c>
      <c r="C15" s="372" t="s">
        <v>48</v>
      </c>
      <c r="D15" s="373">
        <v>86906649</v>
      </c>
      <c r="E15" s="373">
        <v>114114971</v>
      </c>
      <c r="F15" s="496">
        <f t="shared" si="0"/>
        <v>0.3130752630906295</v>
      </c>
      <c r="G15" s="497"/>
      <c r="H15" s="497"/>
    </row>
    <row r="16" spans="2:8">
      <c r="B16" s="371" t="s">
        <v>433</v>
      </c>
      <c r="C16" s="372" t="s">
        <v>39</v>
      </c>
      <c r="D16" s="373">
        <v>114171461</v>
      </c>
      <c r="E16" s="373">
        <v>81545469.25</v>
      </c>
      <c r="F16" s="498">
        <f t="shared" si="0"/>
        <v>-0.28576310983705466</v>
      </c>
      <c r="G16" s="497"/>
      <c r="H16" s="497"/>
    </row>
    <row r="17" spans="2:8">
      <c r="B17" s="371" t="s">
        <v>434</v>
      </c>
      <c r="C17" s="372" t="s">
        <v>212</v>
      </c>
      <c r="D17" s="373">
        <v>90067919.030000001</v>
      </c>
      <c r="E17" s="373">
        <v>81332072.729999989</v>
      </c>
      <c r="F17" s="498">
        <f t="shared" si="0"/>
        <v>-9.6991763483402549E-2</v>
      </c>
      <c r="G17" s="497"/>
      <c r="H17" s="497"/>
    </row>
    <row r="18" spans="2:8">
      <c r="B18" s="371" t="s">
        <v>435</v>
      </c>
      <c r="C18" s="372" t="s">
        <v>295</v>
      </c>
      <c r="D18" s="373">
        <v>240787436</v>
      </c>
      <c r="E18" s="373">
        <v>76960270</v>
      </c>
      <c r="F18" s="498">
        <f t="shared" si="0"/>
        <v>-0.68038087336085096</v>
      </c>
      <c r="G18" s="497"/>
      <c r="H18" s="497"/>
    </row>
    <row r="19" spans="2:8">
      <c r="B19" s="371" t="s">
        <v>436</v>
      </c>
      <c r="C19" s="372" t="s">
        <v>438</v>
      </c>
      <c r="D19" s="373">
        <v>46252405</v>
      </c>
      <c r="E19" s="373">
        <v>68886215</v>
      </c>
      <c r="F19" s="496">
        <f t="shared" si="0"/>
        <v>0.48935422925575445</v>
      </c>
      <c r="G19" s="497"/>
      <c r="H19" s="497"/>
    </row>
    <row r="20" spans="2:8">
      <c r="B20" s="371" t="s">
        <v>437</v>
      </c>
      <c r="C20" s="372" t="s">
        <v>35</v>
      </c>
      <c r="D20" s="373">
        <v>76231375.460000008</v>
      </c>
      <c r="E20" s="373">
        <v>60464672.219999999</v>
      </c>
      <c r="F20" s="498">
        <f t="shared" si="0"/>
        <v>-0.20682695471332646</v>
      </c>
      <c r="G20" s="497"/>
      <c r="H20" s="497"/>
    </row>
    <row r="21" spans="2:8">
      <c r="B21" s="371" t="s">
        <v>439</v>
      </c>
      <c r="C21" s="372" t="s">
        <v>440</v>
      </c>
      <c r="D21" s="373">
        <v>73210751</v>
      </c>
      <c r="E21" s="373">
        <v>60169414</v>
      </c>
      <c r="F21" s="498">
        <f t="shared" si="0"/>
        <v>-0.17813417868094261</v>
      </c>
      <c r="G21" s="497"/>
      <c r="H21" s="497"/>
    </row>
    <row r="22" spans="2:8">
      <c r="B22" s="371" t="s">
        <v>441</v>
      </c>
      <c r="C22" s="372" t="s">
        <v>349</v>
      </c>
      <c r="D22" s="373">
        <v>90662000</v>
      </c>
      <c r="E22" s="373">
        <v>50778000</v>
      </c>
      <c r="F22" s="498">
        <f t="shared" si="0"/>
        <v>-0.4399197017493548</v>
      </c>
      <c r="G22" s="497"/>
      <c r="H22" s="497"/>
    </row>
    <row r="23" spans="2:8">
      <c r="B23" s="371" t="s">
        <v>442</v>
      </c>
      <c r="C23" s="372" t="s">
        <v>51</v>
      </c>
      <c r="D23" s="373">
        <v>25952846</v>
      </c>
      <c r="E23" s="373">
        <v>42493503</v>
      </c>
      <c r="F23" s="496">
        <f t="shared" si="0"/>
        <v>0.63733499593840315</v>
      </c>
      <c r="G23" s="497"/>
      <c r="H23" s="497"/>
    </row>
    <row r="24" spans="2:8">
      <c r="B24" s="371" t="s">
        <v>443</v>
      </c>
      <c r="C24" s="372" t="s">
        <v>327</v>
      </c>
      <c r="D24" s="373">
        <v>35188179</v>
      </c>
      <c r="E24" s="373">
        <v>41371793.719999999</v>
      </c>
      <c r="F24" s="496">
        <f t="shared" si="0"/>
        <v>0.17572988701688708</v>
      </c>
      <c r="G24" s="497"/>
      <c r="H24" s="497"/>
    </row>
    <row r="25" spans="2:8">
      <c r="B25" s="376" t="s">
        <v>444</v>
      </c>
      <c r="C25" s="372" t="s">
        <v>36</v>
      </c>
      <c r="D25" s="373">
        <v>28924995</v>
      </c>
      <c r="E25" s="373">
        <v>35082979</v>
      </c>
      <c r="F25" s="496">
        <f t="shared" si="0"/>
        <v>0.21289490283403678</v>
      </c>
      <c r="G25" s="497"/>
      <c r="H25" s="497"/>
    </row>
    <row r="26" spans="2:8">
      <c r="B26" s="371" t="s">
        <v>446</v>
      </c>
      <c r="C26" s="372" t="s">
        <v>49</v>
      </c>
      <c r="D26" s="373">
        <v>24825816.670000002</v>
      </c>
      <c r="E26" s="373">
        <v>33546765</v>
      </c>
      <c r="F26" s="496">
        <f t="shared" si="0"/>
        <v>0.35128545602040795</v>
      </c>
      <c r="G26" s="497"/>
      <c r="H26" s="497"/>
    </row>
    <row r="27" spans="2:8">
      <c r="B27" s="371" t="s">
        <v>447</v>
      </c>
      <c r="C27" s="372" t="s">
        <v>451</v>
      </c>
      <c r="D27" s="373">
        <v>12084652.560000001</v>
      </c>
      <c r="E27" s="373">
        <v>26825057.729999997</v>
      </c>
      <c r="F27" s="496">
        <f t="shared" si="0"/>
        <v>1.2197624298103937</v>
      </c>
      <c r="G27" s="497"/>
      <c r="H27" s="497"/>
    </row>
    <row r="28" spans="2:8">
      <c r="B28" s="371" t="s">
        <v>448</v>
      </c>
      <c r="C28" s="372" t="s">
        <v>445</v>
      </c>
      <c r="D28" s="373">
        <v>8415919.25</v>
      </c>
      <c r="E28" s="373">
        <v>26792044.380000003</v>
      </c>
      <c r="F28" s="496" t="s">
        <v>159</v>
      </c>
      <c r="G28" s="497"/>
      <c r="H28" s="497"/>
    </row>
    <row r="29" spans="2:8">
      <c r="B29" s="371" t="s">
        <v>449</v>
      </c>
      <c r="C29" s="372" t="s">
        <v>353</v>
      </c>
      <c r="D29" s="373">
        <v>5945262</v>
      </c>
      <c r="E29" s="373">
        <v>26749773</v>
      </c>
      <c r="F29" s="496" t="s">
        <v>159</v>
      </c>
      <c r="G29" s="497"/>
      <c r="H29" s="497"/>
    </row>
    <row r="30" spans="2:8">
      <c r="B30" s="371" t="s">
        <v>450</v>
      </c>
      <c r="C30" s="372" t="s">
        <v>37</v>
      </c>
      <c r="D30" s="373">
        <v>44498740.969999999</v>
      </c>
      <c r="E30" s="373">
        <v>22191598</v>
      </c>
      <c r="F30" s="498">
        <f t="shared" si="0"/>
        <v>-0.50129829482229504</v>
      </c>
      <c r="G30" s="497"/>
      <c r="H30" s="497"/>
    </row>
    <row r="31" spans="2:8">
      <c r="B31" s="371" t="s">
        <v>452</v>
      </c>
      <c r="C31" s="372" t="s">
        <v>453</v>
      </c>
      <c r="D31" s="373">
        <v>13584869.73</v>
      </c>
      <c r="E31" s="373">
        <v>21774250.170000002</v>
      </c>
      <c r="F31" s="496">
        <f t="shared" si="0"/>
        <v>0.60283098791260925</v>
      </c>
      <c r="G31" s="497"/>
      <c r="H31" s="497"/>
    </row>
    <row r="32" spans="2:8">
      <c r="B32" s="371" t="s">
        <v>454</v>
      </c>
      <c r="C32" s="372" t="s">
        <v>455</v>
      </c>
      <c r="D32" s="373">
        <v>23201100</v>
      </c>
      <c r="E32" s="373">
        <v>21731598</v>
      </c>
      <c r="F32" s="498">
        <f t="shared" si="0"/>
        <v>-6.3337600372396108E-2</v>
      </c>
      <c r="G32" s="497"/>
      <c r="H32" s="497"/>
    </row>
    <row r="33" spans="2:19">
      <c r="B33" s="371" t="s">
        <v>456</v>
      </c>
      <c r="C33" s="372" t="s">
        <v>52</v>
      </c>
      <c r="D33" s="373">
        <v>11055779</v>
      </c>
      <c r="E33" s="373">
        <v>20108282</v>
      </c>
      <c r="F33" s="496">
        <f t="shared" si="0"/>
        <v>0.81880281796515653</v>
      </c>
      <c r="G33" s="497"/>
      <c r="H33" s="497"/>
    </row>
    <row r="34" spans="2:19">
      <c r="B34" s="371" t="s">
        <v>457</v>
      </c>
      <c r="C34" s="372" t="s">
        <v>34</v>
      </c>
      <c r="D34" s="373">
        <v>10375021</v>
      </c>
      <c r="E34" s="373">
        <v>18851590</v>
      </c>
      <c r="F34" s="496">
        <f t="shared" si="0"/>
        <v>0.81701704507393291</v>
      </c>
      <c r="G34" s="497"/>
      <c r="H34" s="497"/>
    </row>
    <row r="35" spans="2:19">
      <c r="B35" s="371" t="s">
        <v>458</v>
      </c>
      <c r="C35" s="372" t="s">
        <v>84</v>
      </c>
      <c r="D35" s="373">
        <v>16004807.199999999</v>
      </c>
      <c r="E35" s="373">
        <v>17725647.699999999</v>
      </c>
      <c r="F35" s="496">
        <f t="shared" si="0"/>
        <v>0.10752022679785855</v>
      </c>
      <c r="G35" s="497"/>
      <c r="H35" s="497"/>
    </row>
    <row r="36" spans="2:19">
      <c r="B36" s="371" t="s">
        <v>459</v>
      </c>
      <c r="C36" s="372" t="s">
        <v>465</v>
      </c>
      <c r="D36" s="373">
        <v>13618300</v>
      </c>
      <c r="E36" s="373">
        <v>17128400</v>
      </c>
      <c r="F36" s="496">
        <f t="shared" si="0"/>
        <v>0.25774876453008089</v>
      </c>
      <c r="G36" s="497"/>
      <c r="H36" s="497"/>
    </row>
    <row r="37" spans="2:19">
      <c r="B37" s="371" t="s">
        <v>460</v>
      </c>
      <c r="C37" s="372" t="s">
        <v>544</v>
      </c>
      <c r="D37" s="373">
        <v>20943299.41</v>
      </c>
      <c r="E37" s="373">
        <v>16923992.960000001</v>
      </c>
      <c r="F37" s="498">
        <f t="shared" si="0"/>
        <v>-0.19191371766765952</v>
      </c>
      <c r="G37" s="497"/>
      <c r="H37" s="497"/>
    </row>
    <row r="38" spans="2:19">
      <c r="B38" s="371" t="s">
        <v>462</v>
      </c>
      <c r="C38" s="372" t="s">
        <v>350</v>
      </c>
      <c r="D38" s="373">
        <v>18965679</v>
      </c>
      <c r="E38" s="373">
        <v>16910988</v>
      </c>
      <c r="F38" s="498">
        <f t="shared" si="0"/>
        <v>-0.10833732870834734</v>
      </c>
      <c r="G38" s="497"/>
      <c r="H38" s="497"/>
    </row>
    <row r="39" spans="2:19">
      <c r="B39" s="371" t="s">
        <v>463</v>
      </c>
      <c r="C39" s="372" t="s">
        <v>42</v>
      </c>
      <c r="D39" s="373">
        <v>1538051.2599999998</v>
      </c>
      <c r="E39" s="373">
        <v>14125343</v>
      </c>
      <c r="F39" s="496" t="s">
        <v>159</v>
      </c>
      <c r="G39" s="497"/>
      <c r="H39" s="497"/>
    </row>
    <row r="40" spans="2:19">
      <c r="B40" s="371" t="s">
        <v>464</v>
      </c>
      <c r="C40" s="372" t="s">
        <v>545</v>
      </c>
      <c r="D40" s="373">
        <v>2527000</v>
      </c>
      <c r="E40" s="373">
        <v>14030000</v>
      </c>
      <c r="F40" s="496" t="s">
        <v>159</v>
      </c>
      <c r="G40" s="497"/>
      <c r="H40" s="497"/>
    </row>
    <row r="41" spans="2:19">
      <c r="B41" s="371" t="s">
        <v>466</v>
      </c>
      <c r="C41" s="372" t="s">
        <v>461</v>
      </c>
      <c r="D41" s="373">
        <v>8780437.4700000007</v>
      </c>
      <c r="E41" s="373">
        <v>13706250.920000002</v>
      </c>
      <c r="F41" s="496">
        <f t="shared" si="0"/>
        <v>0.56099863666587901</v>
      </c>
      <c r="G41" s="497"/>
      <c r="H41" s="497"/>
    </row>
    <row r="42" spans="2:19">
      <c r="B42" s="371" t="s">
        <v>468</v>
      </c>
      <c r="C42" s="372" t="s">
        <v>490</v>
      </c>
      <c r="D42" s="373">
        <v>6852240</v>
      </c>
      <c r="E42" s="373">
        <v>10727011</v>
      </c>
      <c r="F42" s="496">
        <f t="shared" si="0"/>
        <v>0.56547508551947967</v>
      </c>
      <c r="G42" s="497"/>
      <c r="H42" s="497"/>
    </row>
    <row r="43" spans="2:19">
      <c r="B43" s="371" t="s">
        <v>470</v>
      </c>
      <c r="C43" s="372" t="s">
        <v>467</v>
      </c>
      <c r="D43" s="373">
        <v>9168463.6599999983</v>
      </c>
      <c r="E43" s="373">
        <v>9557164.4299999997</v>
      </c>
      <c r="F43" s="496">
        <f t="shared" si="0"/>
        <v>4.2395409352585123E-2</v>
      </c>
      <c r="G43" s="497"/>
      <c r="H43" s="497"/>
    </row>
    <row r="44" spans="2:19">
      <c r="B44" s="371" t="s">
        <v>472</v>
      </c>
      <c r="C44" s="372" t="s">
        <v>469</v>
      </c>
      <c r="D44" s="373">
        <v>7400573.4900000012</v>
      </c>
      <c r="E44" s="373">
        <v>9164435.6600000001</v>
      </c>
      <c r="F44" s="496">
        <f t="shared" si="0"/>
        <v>0.2383412815754633</v>
      </c>
      <c r="G44" s="497"/>
      <c r="H44" s="497"/>
    </row>
    <row r="45" spans="2:19">
      <c r="B45" s="371" t="s">
        <v>474</v>
      </c>
      <c r="C45" s="372" t="s">
        <v>471</v>
      </c>
      <c r="D45" s="373">
        <v>9517822.9499999993</v>
      </c>
      <c r="E45" s="373">
        <v>8356852.0600000005</v>
      </c>
      <c r="F45" s="498">
        <f t="shared" si="0"/>
        <v>-0.12197861801999577</v>
      </c>
      <c r="G45" s="497"/>
      <c r="H45" s="497"/>
    </row>
    <row r="46" spans="2:19">
      <c r="B46" s="371" t="s">
        <v>475</v>
      </c>
      <c r="C46" s="372" t="s">
        <v>478</v>
      </c>
      <c r="D46" s="373">
        <v>3770142.3</v>
      </c>
      <c r="E46" s="373">
        <v>8154482</v>
      </c>
      <c r="F46" s="496">
        <f t="shared" si="0"/>
        <v>1.1629109330966103</v>
      </c>
      <c r="G46" s="497"/>
      <c r="H46" s="497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</row>
    <row r="47" spans="2:19">
      <c r="B47" s="371" t="s">
        <v>477</v>
      </c>
      <c r="C47" s="499" t="s">
        <v>480</v>
      </c>
      <c r="D47" s="373">
        <v>6307586.1400000006</v>
      </c>
      <c r="E47" s="373">
        <v>7838873.9800000004</v>
      </c>
      <c r="F47" s="496">
        <f t="shared" si="0"/>
        <v>0.24276923152729224</v>
      </c>
      <c r="G47" s="497"/>
      <c r="H47" s="497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</row>
    <row r="48" spans="2:19">
      <c r="B48" s="371" t="s">
        <v>479</v>
      </c>
      <c r="C48" s="372" t="s">
        <v>391</v>
      </c>
      <c r="D48" s="373">
        <v>6454813</v>
      </c>
      <c r="E48" s="373">
        <v>7479171</v>
      </c>
      <c r="F48" s="496">
        <f t="shared" si="0"/>
        <v>0.15869677401963456</v>
      </c>
      <c r="G48" s="497"/>
      <c r="H48" s="497"/>
      <c r="I48" s="339"/>
      <c r="J48" s="488"/>
      <c r="K48" s="339"/>
      <c r="L48" s="339"/>
      <c r="M48" s="339"/>
      <c r="N48" s="339"/>
      <c r="O48" s="339"/>
      <c r="P48" s="339"/>
      <c r="Q48" s="339"/>
      <c r="R48" s="339"/>
      <c r="S48" s="339"/>
    </row>
    <row r="49" spans="2:19">
      <c r="B49" s="371" t="s">
        <v>481</v>
      </c>
      <c r="C49" s="372" t="s">
        <v>485</v>
      </c>
      <c r="D49" s="373">
        <v>4743865.74</v>
      </c>
      <c r="E49" s="373">
        <v>7000130</v>
      </c>
      <c r="F49" s="496">
        <f t="shared" si="0"/>
        <v>0.47561722520418548</v>
      </c>
      <c r="G49" s="497"/>
      <c r="H49" s="497"/>
      <c r="I49" s="339"/>
      <c r="J49" s="489"/>
      <c r="K49" s="489"/>
      <c r="L49" s="489"/>
      <c r="M49" s="489"/>
      <c r="N49" s="489"/>
      <c r="O49" s="489"/>
      <c r="P49" s="489"/>
      <c r="Q49" s="489"/>
      <c r="R49" s="489"/>
      <c r="S49" s="489"/>
    </row>
    <row r="50" spans="2:19">
      <c r="B50" s="371" t="s">
        <v>482</v>
      </c>
      <c r="C50" s="372" t="s">
        <v>473</v>
      </c>
      <c r="D50" s="373">
        <v>5683058.1600000001</v>
      </c>
      <c r="E50" s="373">
        <v>6995431.4899999993</v>
      </c>
      <c r="F50" s="496">
        <f t="shared" si="0"/>
        <v>0.23092730939075934</v>
      </c>
      <c r="G50" s="497"/>
      <c r="H50" s="497"/>
      <c r="I50" s="339"/>
      <c r="J50" s="489"/>
      <c r="K50" s="489"/>
      <c r="L50" s="489"/>
      <c r="M50" s="489"/>
      <c r="N50" s="489"/>
      <c r="O50" s="489"/>
      <c r="P50" s="489"/>
      <c r="Q50" s="489"/>
      <c r="R50" s="489"/>
      <c r="S50" s="489"/>
    </row>
    <row r="51" spans="2:19">
      <c r="B51" s="371" t="s">
        <v>484</v>
      </c>
      <c r="C51" s="372" t="s">
        <v>476</v>
      </c>
      <c r="D51" s="373">
        <v>870330</v>
      </c>
      <c r="E51" s="373">
        <v>6158500</v>
      </c>
      <c r="F51" s="496" t="s">
        <v>159</v>
      </c>
      <c r="G51" s="497"/>
      <c r="H51" s="497"/>
      <c r="I51" s="488"/>
      <c r="J51" s="489"/>
      <c r="K51" s="489"/>
      <c r="L51" s="489"/>
      <c r="M51" s="489"/>
      <c r="N51" s="489"/>
      <c r="O51" s="489"/>
      <c r="P51" s="489"/>
      <c r="Q51" s="489"/>
      <c r="R51" s="489"/>
      <c r="S51" s="489"/>
    </row>
    <row r="52" spans="2:19">
      <c r="B52" s="371" t="s">
        <v>486</v>
      </c>
      <c r="C52" s="372" t="s">
        <v>392</v>
      </c>
      <c r="D52" s="373">
        <v>6130761</v>
      </c>
      <c r="E52" s="373">
        <v>5757053</v>
      </c>
      <c r="F52" s="498">
        <f t="shared" si="0"/>
        <v>-6.0956217343980601E-2</v>
      </c>
      <c r="G52" s="497"/>
      <c r="H52" s="497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</row>
    <row r="53" spans="2:19">
      <c r="B53" s="371" t="s">
        <v>488</v>
      </c>
      <c r="C53" s="372" t="s">
        <v>546</v>
      </c>
      <c r="D53" s="373">
        <v>976576.99000000011</v>
      </c>
      <c r="E53" s="373">
        <v>5735396.04</v>
      </c>
      <c r="F53" s="496" t="s">
        <v>159</v>
      </c>
      <c r="G53" s="497"/>
      <c r="H53" s="497"/>
      <c r="I53" s="339"/>
      <c r="J53" s="339"/>
      <c r="K53" s="339"/>
      <c r="L53" s="491"/>
      <c r="M53" s="339"/>
      <c r="N53" s="339"/>
      <c r="O53" s="339"/>
      <c r="P53" s="339"/>
      <c r="Q53" s="339"/>
      <c r="R53" s="339"/>
      <c r="S53" s="339"/>
    </row>
    <row r="54" spans="2:19">
      <c r="B54" s="371" t="s">
        <v>489</v>
      </c>
      <c r="C54" s="372" t="s">
        <v>483</v>
      </c>
      <c r="D54" s="373">
        <v>5551521</v>
      </c>
      <c r="E54" s="373">
        <v>5528556</v>
      </c>
      <c r="F54" s="498">
        <f t="shared" si="0"/>
        <v>-4.1367041572930585E-3</v>
      </c>
      <c r="G54" s="497"/>
      <c r="H54" s="497"/>
    </row>
    <row r="55" spans="2:19">
      <c r="B55" s="371" t="s">
        <v>491</v>
      </c>
      <c r="C55" s="372" t="s">
        <v>494</v>
      </c>
      <c r="D55" s="373">
        <v>5870000</v>
      </c>
      <c r="E55" s="373">
        <v>5355190</v>
      </c>
      <c r="F55" s="498">
        <f t="shared" si="0"/>
        <v>-8.7701873935264074E-2</v>
      </c>
      <c r="G55" s="497"/>
      <c r="H55" s="497"/>
    </row>
    <row r="56" spans="2:19">
      <c r="B56" s="371" t="s">
        <v>492</v>
      </c>
      <c r="C56" s="372" t="s">
        <v>53</v>
      </c>
      <c r="D56" s="373">
        <v>3568526</v>
      </c>
      <c r="E56" s="373">
        <v>5280212.43</v>
      </c>
      <c r="F56" s="496">
        <f t="shared" si="0"/>
        <v>0.4796620313260993</v>
      </c>
      <c r="G56" s="497"/>
      <c r="H56" s="497"/>
    </row>
    <row r="57" spans="2:19">
      <c r="B57" s="371" t="s">
        <v>493</v>
      </c>
      <c r="C57" s="372" t="s">
        <v>390</v>
      </c>
      <c r="D57" s="373">
        <v>7908130.3700000001</v>
      </c>
      <c r="E57" s="373">
        <v>5264001.1400000006</v>
      </c>
      <c r="F57" s="498">
        <f t="shared" si="0"/>
        <v>-0.33435579666600757</v>
      </c>
      <c r="G57" s="497"/>
      <c r="H57" s="497"/>
    </row>
    <row r="58" spans="2:19">
      <c r="B58" s="371" t="s">
        <v>495</v>
      </c>
      <c r="C58" s="372" t="s">
        <v>487</v>
      </c>
      <c r="D58" s="373">
        <v>5849140</v>
      </c>
      <c r="E58" s="373">
        <v>4925909</v>
      </c>
      <c r="F58" s="498">
        <f t="shared" si="0"/>
        <v>-0.15784046885525049</v>
      </c>
      <c r="G58" s="497"/>
      <c r="H58" s="497"/>
    </row>
    <row r="59" spans="2:19">
      <c r="B59" s="371" t="s">
        <v>496</v>
      </c>
      <c r="C59" s="372" t="s">
        <v>547</v>
      </c>
      <c r="D59" s="373">
        <v>8077477</v>
      </c>
      <c r="E59" s="373">
        <v>4698877.84</v>
      </c>
      <c r="F59" s="498">
        <f t="shared" si="0"/>
        <v>-0.41827406750895113</v>
      </c>
      <c r="G59" s="497"/>
      <c r="H59" s="497"/>
    </row>
    <row r="60" spans="2:19">
      <c r="B60" s="371"/>
      <c r="C60" s="380" t="s">
        <v>621</v>
      </c>
      <c r="D60" s="373">
        <v>202527210.02999949</v>
      </c>
      <c r="E60" s="373">
        <v>162671236.05000067</v>
      </c>
      <c r="F60" s="498">
        <f t="shared" si="0"/>
        <v>-0.19679318139076285</v>
      </c>
      <c r="G60" s="497"/>
      <c r="H60" s="497"/>
    </row>
    <row r="61" spans="2:19">
      <c r="B61" s="472"/>
      <c r="C61" s="473" t="s">
        <v>402</v>
      </c>
      <c r="D61" s="373">
        <v>2335926834.77</v>
      </c>
      <c r="E61" s="373">
        <v>2371850379.5499997</v>
      </c>
      <c r="F61" s="496">
        <f t="shared" si="0"/>
        <v>1.5378711458459149E-2</v>
      </c>
      <c r="G61" s="497"/>
      <c r="H61" s="497"/>
    </row>
    <row r="63" spans="2:19">
      <c r="B63" s="354" t="s">
        <v>417</v>
      </c>
      <c r="C63" s="377"/>
      <c r="D63" s="353">
        <v>2335926834.77</v>
      </c>
      <c r="E63" s="353">
        <v>2371850379.5499997</v>
      </c>
    </row>
    <row r="64" spans="2:19">
      <c r="B64" s="358" t="s">
        <v>418</v>
      </c>
      <c r="C64" s="339"/>
    </row>
    <row r="65" spans="2:3">
      <c r="B65" s="358" t="s">
        <v>419</v>
      </c>
      <c r="C65" s="339"/>
    </row>
    <row r="66" spans="2:3">
      <c r="B66" s="358"/>
      <c r="C66" s="339"/>
    </row>
    <row r="67" spans="2:3">
      <c r="B67" s="362" t="s">
        <v>420</v>
      </c>
    </row>
    <row r="68" spans="2:3">
      <c r="B68" s="365"/>
    </row>
    <row r="69" spans="2:3">
      <c r="B69" s="365" t="s">
        <v>618</v>
      </c>
    </row>
    <row r="71" spans="2:3">
      <c r="B71" s="365" t="s">
        <v>421</v>
      </c>
    </row>
    <row r="72" spans="2:3">
      <c r="B72" s="367" t="s">
        <v>422</v>
      </c>
    </row>
  </sheetData>
  <mergeCells count="4">
    <mergeCell ref="B6:F6"/>
    <mergeCell ref="B4:F4"/>
    <mergeCell ref="B5:F5"/>
    <mergeCell ref="D8:F8"/>
  </mergeCells>
  <conditionalFormatting sqref="F10:F61">
    <cfRule type="top10" dxfId="0" priority="1" percent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zoomScale="145" zoomScaleNormal="145" workbookViewId="0"/>
  </sheetViews>
  <sheetFormatPr baseColWidth="10" defaultColWidth="11.5703125" defaultRowHeight="12" customHeight="1"/>
  <cols>
    <col min="1" max="1" width="49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9" ht="12" customHeight="1">
      <c r="A1" s="110" t="s">
        <v>595</v>
      </c>
    </row>
    <row r="2" spans="1:9" ht="12" customHeight="1">
      <c r="A2" s="113" t="s">
        <v>44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512" t="str">
        <f xml:space="preserve"> "Acumulado Enero - " &amp;'02 MACRO'!B1</f>
        <v>Acumulado Enero - Julio</v>
      </c>
      <c r="C5" s="513"/>
      <c r="D5" s="514"/>
    </row>
    <row r="6" spans="1:9" ht="12" customHeight="1">
      <c r="A6" s="117" t="s">
        <v>74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50</v>
      </c>
      <c r="B10" s="130">
        <f>SUM(B11:B21)</f>
        <v>1324028.452085</v>
      </c>
      <c r="C10" s="131">
        <f>SUM(C11:C21)</f>
        <v>1381091.1280030003</v>
      </c>
      <c r="D10" s="132">
        <v>1</v>
      </c>
      <c r="E10" s="133">
        <f t="shared" ref="E10:E21" si="0">C10/B10-1</f>
        <v>4.3097771674121876E-2</v>
      </c>
    </row>
    <row r="11" spans="1:9" ht="12" customHeight="1">
      <c r="A11" s="134" t="s">
        <v>33</v>
      </c>
      <c r="B11" s="135">
        <v>301109.21123299998</v>
      </c>
      <c r="C11" s="136">
        <v>289474.98232300003</v>
      </c>
      <c r="D11" s="137">
        <f t="shared" ref="D11:D21" si="1">C11/$C$10</f>
        <v>0.20959875597895461</v>
      </c>
      <c r="E11" s="138">
        <f>C11/B11-1</f>
        <v>-3.863790437482606E-2</v>
      </c>
      <c r="F11" s="313"/>
      <c r="G11" s="293"/>
      <c r="H11" s="180"/>
      <c r="I11" s="272"/>
    </row>
    <row r="12" spans="1:9" ht="12" customHeight="1">
      <c r="A12" s="134" t="s">
        <v>295</v>
      </c>
      <c r="B12" s="135">
        <v>152417.29703300001</v>
      </c>
      <c r="C12" s="136">
        <v>258700.85948899999</v>
      </c>
      <c r="D12" s="137">
        <f>C12/$C$10</f>
        <v>0.18731628510500287</v>
      </c>
      <c r="E12" s="138">
        <f t="shared" si="0"/>
        <v>0.69731955968874337</v>
      </c>
    </row>
    <row r="13" spans="1:9" ht="12" customHeight="1">
      <c r="A13" s="134" t="s">
        <v>39</v>
      </c>
      <c r="B13" s="135">
        <v>272059.326038</v>
      </c>
      <c r="C13" s="136">
        <v>253676.928246</v>
      </c>
      <c r="D13" s="137">
        <f>C13/$C$10</f>
        <v>0.18367863141138716</v>
      </c>
      <c r="E13" s="138">
        <f t="shared" si="0"/>
        <v>-6.756760762331826E-2</v>
      </c>
    </row>
    <row r="14" spans="1:9" ht="12" customHeight="1">
      <c r="A14" s="134" t="s">
        <v>40</v>
      </c>
      <c r="B14" s="135">
        <v>183358.37831699997</v>
      </c>
      <c r="C14" s="136">
        <v>170982.46343499998</v>
      </c>
      <c r="D14" s="137">
        <f t="shared" si="1"/>
        <v>0.12380244863511175</v>
      </c>
      <c r="E14" s="138">
        <f t="shared" si="0"/>
        <v>-6.7495769735723909E-2</v>
      </c>
    </row>
    <row r="15" spans="1:9" ht="12" customHeight="1">
      <c r="A15" s="134" t="s">
        <v>41</v>
      </c>
      <c r="B15" s="135">
        <v>126672.72908400001</v>
      </c>
      <c r="C15" s="136">
        <v>112030.78106600001</v>
      </c>
      <c r="D15" s="137">
        <f t="shared" si="1"/>
        <v>8.1117587966835908E-2</v>
      </c>
      <c r="E15" s="138">
        <f>C15/B15-1</f>
        <v>-0.11558879424071256</v>
      </c>
    </row>
    <row r="16" spans="1:9" ht="12" customHeight="1">
      <c r="A16" s="134" t="s">
        <v>35</v>
      </c>
      <c r="B16" s="135">
        <v>84983.644700000004</v>
      </c>
      <c r="C16" s="136">
        <v>105913.15330000001</v>
      </c>
      <c r="D16" s="137">
        <f t="shared" si="1"/>
        <v>7.6688026700414746E-2</v>
      </c>
      <c r="E16" s="138">
        <f t="shared" si="0"/>
        <v>0.24627690038339822</v>
      </c>
    </row>
    <row r="17" spans="1:5" ht="12" customHeight="1">
      <c r="A17" s="134" t="s">
        <v>212</v>
      </c>
      <c r="B17" s="135">
        <v>76263.592000000004</v>
      </c>
      <c r="C17" s="136">
        <v>67284.208429999999</v>
      </c>
      <c r="D17" s="137">
        <f t="shared" si="1"/>
        <v>4.8718152673451851E-2</v>
      </c>
      <c r="E17" s="138">
        <f t="shared" si="0"/>
        <v>-0.1177414193918378</v>
      </c>
    </row>
    <row r="18" spans="1:5" ht="12" customHeight="1">
      <c r="A18" s="134" t="s">
        <v>245</v>
      </c>
      <c r="B18" s="135">
        <v>24441.894886999999</v>
      </c>
      <c r="C18" s="136">
        <v>25931.957170000001</v>
      </c>
      <c r="D18" s="137">
        <f t="shared" si="1"/>
        <v>1.8776427307513388E-2</v>
      </c>
      <c r="E18" s="138">
        <f t="shared" si="0"/>
        <v>6.0963451888197406E-2</v>
      </c>
    </row>
    <row r="19" spans="1:5" ht="12" customHeight="1">
      <c r="A19" s="134" t="s">
        <v>34</v>
      </c>
      <c r="B19" s="135">
        <v>26526.3452</v>
      </c>
      <c r="C19" s="136">
        <v>25459.476900000001</v>
      </c>
      <c r="D19" s="137">
        <f t="shared" si="1"/>
        <v>1.8434320794467295E-2</v>
      </c>
      <c r="E19" s="138">
        <f t="shared" si="0"/>
        <v>-4.0219196876017382E-2</v>
      </c>
    </row>
    <row r="20" spans="1:5" ht="12" customHeight="1">
      <c r="A20" s="134" t="s">
        <v>42</v>
      </c>
      <c r="B20" s="135">
        <v>17822.120536999999</v>
      </c>
      <c r="C20" s="136">
        <v>17519.060599</v>
      </c>
      <c r="D20" s="137">
        <f t="shared" si="1"/>
        <v>1.2684941814326058E-2</v>
      </c>
      <c r="E20" s="138">
        <f t="shared" si="0"/>
        <v>-1.7004707008395847E-2</v>
      </c>
    </row>
    <row r="21" spans="1:5" ht="12" customHeight="1" thickBot="1">
      <c r="A21" s="134" t="s">
        <v>43</v>
      </c>
      <c r="B21" s="135">
        <v>58373.913055999998</v>
      </c>
      <c r="C21" s="139">
        <v>54117.257044999984</v>
      </c>
      <c r="D21" s="140">
        <f t="shared" si="1"/>
        <v>3.9184421612534187E-2</v>
      </c>
      <c r="E21" s="138">
        <f t="shared" si="0"/>
        <v>-7.2920518569938308E-2</v>
      </c>
    </row>
    <row r="22" spans="1:5" ht="12" customHeight="1" thickBot="1"/>
    <row r="23" spans="1:5" ht="12" customHeight="1" thickBot="1">
      <c r="A23" s="129" t="s">
        <v>299</v>
      </c>
      <c r="B23" s="462">
        <f>SUM(B24:B34)</f>
        <v>89453528.008834749</v>
      </c>
      <c r="C23" s="131">
        <f>SUM(C24:C34)</f>
        <v>85135485.21728757</v>
      </c>
      <c r="D23" s="132">
        <v>1</v>
      </c>
      <c r="E23" s="133">
        <f>C23/B23-1</f>
        <v>-4.8271352596855777E-2</v>
      </c>
    </row>
    <row r="24" spans="1:5" ht="12" customHeight="1">
      <c r="A24" s="134" t="s">
        <v>37</v>
      </c>
      <c r="B24" s="135">
        <v>12215289.125599999</v>
      </c>
      <c r="C24" s="136">
        <v>9385928.3137999997</v>
      </c>
      <c r="D24" s="137">
        <f>C24/$C$23</f>
        <v>0.1102469585959921</v>
      </c>
      <c r="E24" s="138">
        <f>C24/B24-1</f>
        <v>-0.23162454713170977</v>
      </c>
    </row>
    <row r="25" spans="1:5" ht="12" customHeight="1">
      <c r="A25" s="134" t="s">
        <v>45</v>
      </c>
      <c r="B25" s="135">
        <v>10108403.97077</v>
      </c>
      <c r="C25" s="136">
        <v>8859132.2934000008</v>
      </c>
      <c r="D25" s="137">
        <f>C25/$C$23</f>
        <v>0.10405922126113717</v>
      </c>
      <c r="E25" s="138">
        <f>C25/B25-1</f>
        <v>-0.12358743091218549</v>
      </c>
    </row>
    <row r="26" spans="1:5" ht="12" customHeight="1">
      <c r="A26" s="134" t="s">
        <v>47</v>
      </c>
      <c r="B26" s="135">
        <v>4305740.394874</v>
      </c>
      <c r="C26" s="136">
        <v>4575322.4985250002</v>
      </c>
      <c r="D26" s="137">
        <f t="shared" ref="D26:D34" si="2">C26/$C$23</f>
        <v>5.374166232620399E-2</v>
      </c>
      <c r="E26" s="138">
        <f t="shared" ref="E26:E34" si="3">C26/B26-1</f>
        <v>6.2609929751440418E-2</v>
      </c>
    </row>
    <row r="27" spans="1:5" ht="12" customHeight="1">
      <c r="A27" s="134" t="s">
        <v>327</v>
      </c>
      <c r="B27" s="135">
        <v>3965732.1168220025</v>
      </c>
      <c r="C27" s="136">
        <v>4444336.3388100006</v>
      </c>
      <c r="D27" s="137">
        <f t="shared" si="2"/>
        <v>5.2203101062581782E-2</v>
      </c>
      <c r="E27" s="138">
        <f t="shared" si="3"/>
        <v>0.12068496002486784</v>
      </c>
    </row>
    <row r="28" spans="1:5" ht="12" customHeight="1">
      <c r="A28" s="134" t="s">
        <v>246</v>
      </c>
      <c r="B28" s="135">
        <v>3380507.8614059999</v>
      </c>
      <c r="C28" s="136">
        <v>3759183.1178760002</v>
      </c>
      <c r="D28" s="137">
        <f t="shared" si="2"/>
        <v>4.415530267175434E-2</v>
      </c>
      <c r="E28" s="138">
        <f t="shared" si="3"/>
        <v>0.11201726840904436</v>
      </c>
    </row>
    <row r="29" spans="1:5" ht="12" customHeight="1">
      <c r="A29" s="134" t="s">
        <v>36</v>
      </c>
      <c r="B29" s="135">
        <v>3599629.8980799997</v>
      </c>
      <c r="C29" s="136">
        <v>3604742.6319100005</v>
      </c>
      <c r="D29" s="137">
        <f t="shared" si="2"/>
        <v>4.2341247280258919E-2</v>
      </c>
      <c r="E29" s="138">
        <f t="shared" si="3"/>
        <v>1.4203498622811228E-3</v>
      </c>
    </row>
    <row r="30" spans="1:5" ht="12" customHeight="1">
      <c r="A30" s="134" t="s">
        <v>49</v>
      </c>
      <c r="B30" s="135">
        <v>3457373.1660000002</v>
      </c>
      <c r="C30" s="136">
        <v>3600257.139</v>
      </c>
      <c r="D30" s="137">
        <f t="shared" si="2"/>
        <v>4.2288560754792454E-2</v>
      </c>
      <c r="E30" s="138">
        <f t="shared" si="3"/>
        <v>4.1327321680265428E-2</v>
      </c>
    </row>
    <row r="31" spans="1:5" ht="12" customHeight="1">
      <c r="A31" s="134" t="s">
        <v>48</v>
      </c>
      <c r="B31" s="135">
        <v>3543530.4149239999</v>
      </c>
      <c r="C31" s="136">
        <v>3515405.2429769998</v>
      </c>
      <c r="D31" s="137">
        <f t="shared" si="2"/>
        <v>4.1291891788773918E-2</v>
      </c>
      <c r="E31" s="138">
        <f t="shared" si="3"/>
        <v>-7.9370482693044142E-3</v>
      </c>
    </row>
    <row r="32" spans="1:5" ht="12" customHeight="1">
      <c r="A32" s="134" t="s">
        <v>42</v>
      </c>
      <c r="B32" s="135">
        <v>2658153.9999000002</v>
      </c>
      <c r="C32" s="136">
        <v>2688670.1675</v>
      </c>
      <c r="D32" s="137">
        <f t="shared" si="2"/>
        <v>3.1581075278279379E-2</v>
      </c>
      <c r="E32" s="138">
        <f t="shared" si="3"/>
        <v>1.1480210552566872E-2</v>
      </c>
    </row>
    <row r="33" spans="1:5" ht="12" customHeight="1">
      <c r="A33" s="134" t="s">
        <v>613</v>
      </c>
      <c r="B33" s="135">
        <v>2624637.9503939999</v>
      </c>
      <c r="C33" s="136">
        <v>2415738.4733640002</v>
      </c>
      <c r="D33" s="137">
        <f t="shared" si="2"/>
        <v>2.8375224117163561E-2</v>
      </c>
      <c r="E33" s="138">
        <f t="shared" si="3"/>
        <v>-7.9591730737049171E-2</v>
      </c>
    </row>
    <row r="34" spans="1:5" ht="12" customHeight="1" thickBot="1">
      <c r="A34" s="134" t="s">
        <v>43</v>
      </c>
      <c r="B34" s="135">
        <v>39594529.11006476</v>
      </c>
      <c r="C34" s="139">
        <v>38286769.000125572</v>
      </c>
      <c r="D34" s="140">
        <f t="shared" si="2"/>
        <v>0.44971575486306242</v>
      </c>
      <c r="E34" s="138">
        <f t="shared" si="3"/>
        <v>-3.3028808255400111E-2</v>
      </c>
    </row>
    <row r="35" spans="1:5" ht="12" customHeight="1" thickBot="1">
      <c r="A35" s="463"/>
      <c r="B35" s="142"/>
      <c r="C35" s="266"/>
    </row>
    <row r="36" spans="1:5" ht="12" customHeight="1" thickBot="1">
      <c r="A36" s="129" t="s">
        <v>54</v>
      </c>
      <c r="B36" s="462">
        <f>SUM(B37:B47)</f>
        <v>181352.11784000002</v>
      </c>
      <c r="C36" s="131">
        <f>SUM(C37:C47)</f>
        <v>176690.80481100001</v>
      </c>
      <c r="D36" s="132">
        <v>1</v>
      </c>
      <c r="E36" s="133">
        <f t="shared" ref="E36:E47" si="4">C36/B36-1</f>
        <v>-2.570310776912188E-2</v>
      </c>
    </row>
    <row r="37" spans="1:5" ht="12" customHeight="1">
      <c r="A37" s="134" t="s">
        <v>353</v>
      </c>
      <c r="B37" s="135">
        <v>17130.631563000003</v>
      </c>
      <c r="C37" s="136">
        <v>16834.861815</v>
      </c>
      <c r="D37" s="137">
        <f t="shared" ref="D37:D47" si="5">C37/$C$36</f>
        <v>9.5278652632816208E-2</v>
      </c>
      <c r="E37" s="138">
        <f t="shared" si="4"/>
        <v>-1.7265548378194495E-2</v>
      </c>
    </row>
    <row r="38" spans="1:5" ht="12" customHeight="1">
      <c r="A38" s="134" t="s">
        <v>34</v>
      </c>
      <c r="B38" s="135">
        <v>8224.0403000000006</v>
      </c>
      <c r="C38" s="136">
        <v>14240.706399999999</v>
      </c>
      <c r="D38" s="137">
        <f t="shared" si="5"/>
        <v>8.0596760059091846E-2</v>
      </c>
      <c r="E38" s="138">
        <f t="shared" si="4"/>
        <v>0.73159491934882648</v>
      </c>
    </row>
    <row r="39" spans="1:5" ht="12" customHeight="1">
      <c r="A39" s="134" t="s">
        <v>246</v>
      </c>
      <c r="B39" s="135">
        <v>12623.246558999999</v>
      </c>
      <c r="C39" s="136">
        <v>13475.813459999999</v>
      </c>
      <c r="D39" s="137">
        <f t="shared" si="5"/>
        <v>7.6267768854268378E-2</v>
      </c>
      <c r="E39" s="138">
        <f t="shared" si="4"/>
        <v>6.7539431873977485E-2</v>
      </c>
    </row>
    <row r="40" spans="1:5" ht="12" customHeight="1">
      <c r="A40" s="134" t="s">
        <v>84</v>
      </c>
      <c r="B40" s="135">
        <v>13358.25735</v>
      </c>
      <c r="C40" s="136">
        <v>13264.453009999999</v>
      </c>
      <c r="D40" s="137">
        <f t="shared" si="5"/>
        <v>7.5071552388866647E-2</v>
      </c>
      <c r="E40" s="138">
        <f t="shared" si="4"/>
        <v>-7.0221988948282466E-3</v>
      </c>
    </row>
    <row r="41" spans="1:5" ht="12" customHeight="1">
      <c r="A41" s="134" t="s">
        <v>39</v>
      </c>
      <c r="B41" s="135">
        <v>6359.2624509999996</v>
      </c>
      <c r="C41" s="136">
        <v>11550.668098</v>
      </c>
      <c r="D41" s="137">
        <f t="shared" si="5"/>
        <v>6.5372208306795285E-2</v>
      </c>
      <c r="E41" s="138">
        <f t="shared" si="4"/>
        <v>0.81635341944153406</v>
      </c>
    </row>
    <row r="42" spans="1:5" ht="12" customHeight="1">
      <c r="A42" s="134" t="s">
        <v>51</v>
      </c>
      <c r="B42" s="135">
        <v>16619.302262000001</v>
      </c>
      <c r="C42" s="136">
        <v>11516.643448000001</v>
      </c>
      <c r="D42" s="137">
        <f t="shared" si="5"/>
        <v>6.5179642258797521E-2</v>
      </c>
      <c r="E42" s="138">
        <f t="shared" si="4"/>
        <v>-0.30703207231913809</v>
      </c>
    </row>
    <row r="43" spans="1:5" ht="12" customHeight="1">
      <c r="A43" s="134" t="s">
        <v>245</v>
      </c>
      <c r="B43" s="135">
        <v>10543.745118000001</v>
      </c>
      <c r="C43" s="136">
        <v>9204.2485489999999</v>
      </c>
      <c r="D43" s="137">
        <f t="shared" si="5"/>
        <v>5.2092402651317725E-2</v>
      </c>
      <c r="E43" s="138">
        <f t="shared" si="4"/>
        <v>-0.12704181996141461</v>
      </c>
    </row>
    <row r="44" spans="1:5" ht="12" customHeight="1">
      <c r="A44" s="134" t="s">
        <v>52</v>
      </c>
      <c r="B44" s="135">
        <v>9354.7851520000004</v>
      </c>
      <c r="C44" s="136">
        <v>9004.7115699999995</v>
      </c>
      <c r="D44" s="137">
        <f t="shared" si="5"/>
        <v>5.0963102350640291E-2</v>
      </c>
      <c r="E44" s="138">
        <f t="shared" si="4"/>
        <v>-3.7421873010643925E-2</v>
      </c>
    </row>
    <row r="45" spans="1:5" ht="12" customHeight="1">
      <c r="A45" s="134" t="s">
        <v>296</v>
      </c>
      <c r="B45" s="135">
        <v>10853.209650999999</v>
      </c>
      <c r="C45" s="136">
        <v>8951.9045540000006</v>
      </c>
      <c r="D45" s="137">
        <f t="shared" si="5"/>
        <v>5.0664235547376341E-2</v>
      </c>
      <c r="E45" s="138">
        <f t="shared" si="4"/>
        <v>-0.17518366991324219</v>
      </c>
    </row>
    <row r="46" spans="1:5" ht="12" customHeight="1">
      <c r="A46" s="134" t="s">
        <v>544</v>
      </c>
      <c r="B46" s="135">
        <v>11246.650093</v>
      </c>
      <c r="C46" s="136">
        <v>8670.3948770000006</v>
      </c>
      <c r="D46" s="137">
        <f t="shared" si="5"/>
        <v>4.9071002230559872E-2</v>
      </c>
      <c r="E46" s="138">
        <f t="shared" si="4"/>
        <v>-0.2290686733113072</v>
      </c>
    </row>
    <row r="47" spans="1:5" ht="12" customHeight="1">
      <c r="A47" s="134" t="s">
        <v>43</v>
      </c>
      <c r="B47" s="135">
        <v>65038.987341000007</v>
      </c>
      <c r="C47" s="136">
        <v>59976.399030000008</v>
      </c>
      <c r="D47" s="137">
        <f t="shared" si="5"/>
        <v>0.33944267271946987</v>
      </c>
      <c r="E47" s="138">
        <f t="shared" si="4"/>
        <v>-7.7839285603522712E-2</v>
      </c>
    </row>
    <row r="48" spans="1:5" ht="12" customHeight="1" thickBot="1"/>
    <row r="49" spans="1:5" ht="12" customHeight="1" thickBot="1">
      <c r="A49" s="129" t="s">
        <v>300</v>
      </c>
      <c r="B49" s="130">
        <f>SUM(B50:B60)</f>
        <v>2527265.3576219995</v>
      </c>
      <c r="C49" s="131">
        <f>SUM(C50:C60)</f>
        <v>2523072.108947</v>
      </c>
      <c r="D49" s="132">
        <v>1</v>
      </c>
      <c r="E49" s="133">
        <f t="shared" ref="E49:E60" si="6">C49/B49-1</f>
        <v>-1.6592039543267267E-3</v>
      </c>
    </row>
    <row r="50" spans="1:5" ht="12" customHeight="1">
      <c r="A50" s="134" t="s">
        <v>246</v>
      </c>
      <c r="B50" s="135">
        <v>396749.96296300006</v>
      </c>
      <c r="C50" s="136">
        <v>437640.524553</v>
      </c>
      <c r="D50" s="137">
        <f t="shared" ref="D50:D60" si="7">C50/$C$49</f>
        <v>0.17345541691063621</v>
      </c>
      <c r="E50" s="138">
        <f t="shared" si="6"/>
        <v>0.10306380694939921</v>
      </c>
    </row>
    <row r="51" spans="1:5" ht="12" customHeight="1">
      <c r="A51" s="134" t="s">
        <v>39</v>
      </c>
      <c r="B51" s="135">
        <v>396080.73788099998</v>
      </c>
      <c r="C51" s="136">
        <v>386656.641237</v>
      </c>
      <c r="D51" s="137">
        <f t="shared" si="7"/>
        <v>0.15324835143073676</v>
      </c>
      <c r="E51" s="138">
        <f t="shared" si="6"/>
        <v>-2.3793372771466093E-2</v>
      </c>
    </row>
    <row r="52" spans="1:5" ht="12" customHeight="1">
      <c r="A52" s="134" t="s">
        <v>36</v>
      </c>
      <c r="B52" s="135">
        <v>253492.42733800001</v>
      </c>
      <c r="C52" s="136">
        <v>278139.46200100001</v>
      </c>
      <c r="D52" s="137">
        <f t="shared" si="7"/>
        <v>0.1102384117420572</v>
      </c>
      <c r="E52" s="138">
        <f t="shared" si="6"/>
        <v>9.7229865688004624E-2</v>
      </c>
    </row>
    <row r="53" spans="1:5" ht="12" customHeight="1">
      <c r="A53" s="134" t="s">
        <v>51</v>
      </c>
      <c r="B53" s="135">
        <v>229700.82750200003</v>
      </c>
      <c r="C53" s="136">
        <v>132520.20355499999</v>
      </c>
      <c r="D53" s="137">
        <f t="shared" si="7"/>
        <v>5.2523351625612905E-2</v>
      </c>
      <c r="E53" s="138">
        <f t="shared" si="6"/>
        <v>-0.42307476644224928</v>
      </c>
    </row>
    <row r="54" spans="1:5" ht="12" customHeight="1">
      <c r="A54" s="134" t="s">
        <v>353</v>
      </c>
      <c r="B54" s="135">
        <v>109258.48064299999</v>
      </c>
      <c r="C54" s="136">
        <v>109830.107036</v>
      </c>
      <c r="D54" s="137">
        <f>C54/$C$49</f>
        <v>4.3530308407173278E-2</v>
      </c>
      <c r="E54" s="138">
        <f>C54/B54-1</f>
        <v>5.2318720673756314E-3</v>
      </c>
    </row>
    <row r="55" spans="1:5" ht="12" customHeight="1">
      <c r="A55" s="134" t="s">
        <v>35</v>
      </c>
      <c r="B55" s="135">
        <v>81868.166847</v>
      </c>
      <c r="C55" s="136">
        <v>88874.472211999993</v>
      </c>
      <c r="D55" s="137">
        <f t="shared" si="7"/>
        <v>3.5224705586829864E-2</v>
      </c>
      <c r="E55" s="138">
        <f t="shared" si="6"/>
        <v>8.5580337692106712E-2</v>
      </c>
    </row>
    <row r="56" spans="1:5" ht="12" customHeight="1">
      <c r="A56" s="134" t="s">
        <v>392</v>
      </c>
      <c r="B56" s="135">
        <v>59357.978249</v>
      </c>
      <c r="C56" s="136">
        <v>84963.632826999994</v>
      </c>
      <c r="D56" s="137">
        <f t="shared" si="7"/>
        <v>3.3674674824279764E-2</v>
      </c>
      <c r="E56" s="138">
        <f t="shared" si="6"/>
        <v>0.43137679775054294</v>
      </c>
    </row>
    <row r="57" spans="1:5" ht="12" customHeight="1">
      <c r="A57" s="134" t="s">
        <v>549</v>
      </c>
      <c r="B57" s="135">
        <v>75509.673043000003</v>
      </c>
      <c r="C57" s="136">
        <v>72223.235151999994</v>
      </c>
      <c r="D57" s="137">
        <f t="shared" si="7"/>
        <v>2.8625117330531722E-2</v>
      </c>
      <c r="E57" s="138">
        <f t="shared" si="6"/>
        <v>-4.3523402480216022E-2</v>
      </c>
    </row>
    <row r="58" spans="1:5" ht="12" customHeight="1">
      <c r="A58" s="134" t="s">
        <v>245</v>
      </c>
      <c r="B58" s="135">
        <v>76452.653978999995</v>
      </c>
      <c r="C58" s="136">
        <v>71722.390031999996</v>
      </c>
      <c r="D58" s="137">
        <f t="shared" si="7"/>
        <v>2.8426611263969469E-2</v>
      </c>
      <c r="E58" s="138">
        <f t="shared" si="6"/>
        <v>-6.1871808247484839E-2</v>
      </c>
    </row>
    <row r="59" spans="1:5" ht="12" customHeight="1">
      <c r="A59" s="134" t="s">
        <v>40</v>
      </c>
      <c r="B59" s="135">
        <v>67792.77708</v>
      </c>
      <c r="C59" s="136">
        <v>70518.246879999992</v>
      </c>
      <c r="D59" s="137">
        <f t="shared" si="7"/>
        <v>2.7949358494328037E-2</v>
      </c>
      <c r="E59" s="138">
        <f t="shared" si="6"/>
        <v>4.0202952547345294E-2</v>
      </c>
    </row>
    <row r="60" spans="1:5" ht="12" customHeight="1">
      <c r="A60" s="134" t="s">
        <v>43</v>
      </c>
      <c r="B60" s="135">
        <v>781001.67209699971</v>
      </c>
      <c r="C60" s="136">
        <v>789983.19346199988</v>
      </c>
      <c r="D60" s="137">
        <f t="shared" si="7"/>
        <v>0.31310369238384472</v>
      </c>
      <c r="E60" s="138">
        <f t="shared" si="6"/>
        <v>1.1500002734801562E-2</v>
      </c>
    </row>
    <row r="61" spans="1:5" ht="12" customHeight="1" thickBot="1"/>
    <row r="62" spans="1:5" ht="12" customHeight="1" thickBot="1">
      <c r="A62" s="129" t="s">
        <v>55</v>
      </c>
      <c r="B62" s="130">
        <f>SUM(B63:B73)</f>
        <v>735261.60235300008</v>
      </c>
      <c r="C62" s="131">
        <f>SUM(C63:C73)</f>
        <v>822147.02030800004</v>
      </c>
      <c r="D62" s="132">
        <v>1</v>
      </c>
      <c r="E62" s="133">
        <f t="shared" ref="E62:E73" si="8">C62/B62-1</f>
        <v>0.11816939396392701</v>
      </c>
    </row>
    <row r="63" spans="1:5" ht="12" customHeight="1">
      <c r="A63" s="134" t="s">
        <v>39</v>
      </c>
      <c r="B63" s="135">
        <v>113230.556419</v>
      </c>
      <c r="C63" s="145">
        <v>233682.220412</v>
      </c>
      <c r="D63" s="146">
        <f t="shared" ref="D63:D73" si="9">C63/$C$62</f>
        <v>0.28423410246558561</v>
      </c>
      <c r="E63" s="138">
        <f t="shared" si="8"/>
        <v>1.0637734883795757</v>
      </c>
    </row>
    <row r="64" spans="1:5" ht="12" customHeight="1">
      <c r="A64" s="134" t="s">
        <v>245</v>
      </c>
      <c r="B64" s="135">
        <v>105148.29744900001</v>
      </c>
      <c r="C64" s="136">
        <v>92478.761249999996</v>
      </c>
      <c r="D64" s="137">
        <f t="shared" si="9"/>
        <v>0.11248445711735935</v>
      </c>
      <c r="E64" s="138">
        <f t="shared" si="8"/>
        <v>-0.1204920717346385</v>
      </c>
    </row>
    <row r="65" spans="1:7" ht="12" customHeight="1">
      <c r="A65" s="134" t="s">
        <v>51</v>
      </c>
      <c r="B65" s="135">
        <v>106106.30730200002</v>
      </c>
      <c r="C65" s="136">
        <v>87811.377672999981</v>
      </c>
      <c r="D65" s="137">
        <f t="shared" si="9"/>
        <v>0.10680739028903043</v>
      </c>
      <c r="E65" s="138">
        <f t="shared" si="8"/>
        <v>-0.17242075512937194</v>
      </c>
      <c r="G65" s="180"/>
    </row>
    <row r="66" spans="1:7" ht="12" customHeight="1">
      <c r="A66" s="134" t="s">
        <v>353</v>
      </c>
      <c r="B66" s="135">
        <v>62063.739099999999</v>
      </c>
      <c r="C66" s="136">
        <v>60754.711168000002</v>
      </c>
      <c r="D66" s="137">
        <f t="shared" si="9"/>
        <v>7.3897623742818566E-2</v>
      </c>
      <c r="E66" s="138">
        <f t="shared" si="8"/>
        <v>-2.1091670450129163E-2</v>
      </c>
    </row>
    <row r="67" spans="1:7" ht="12" customHeight="1">
      <c r="A67" s="134" t="s">
        <v>34</v>
      </c>
      <c r="B67" s="135">
        <v>28447.334500000001</v>
      </c>
      <c r="C67" s="136">
        <v>33951.323299999996</v>
      </c>
      <c r="D67" s="137">
        <f t="shared" si="9"/>
        <v>4.1295926958758361E-2</v>
      </c>
      <c r="E67" s="138">
        <f t="shared" si="8"/>
        <v>0.19347994800707946</v>
      </c>
    </row>
    <row r="68" spans="1:7" ht="12" customHeight="1">
      <c r="A68" s="134" t="s">
        <v>84</v>
      </c>
      <c r="B68" s="135">
        <v>23730.257679999999</v>
      </c>
      <c r="C68" s="136">
        <v>31092.62228</v>
      </c>
      <c r="D68" s="137">
        <f t="shared" si="9"/>
        <v>3.7818810397624268E-2</v>
      </c>
      <c r="E68" s="138">
        <f t="shared" si="8"/>
        <v>0.31025219781768509</v>
      </c>
    </row>
    <row r="69" spans="1:7" ht="12" customHeight="1">
      <c r="A69" s="134" t="s">
        <v>53</v>
      </c>
      <c r="B69" s="135">
        <v>28925.313075999999</v>
      </c>
      <c r="C69" s="136">
        <v>27979.823605000001</v>
      </c>
      <c r="D69" s="137">
        <f t="shared" si="9"/>
        <v>3.4032627880251819E-2</v>
      </c>
      <c r="E69" s="138">
        <f t="shared" si="8"/>
        <v>-3.2687268363034261E-2</v>
      </c>
    </row>
    <row r="70" spans="1:7" ht="12" customHeight="1">
      <c r="A70" s="134" t="s">
        <v>544</v>
      </c>
      <c r="B70" s="135">
        <v>38495.621073000002</v>
      </c>
      <c r="C70" s="136">
        <v>25603.819769000002</v>
      </c>
      <c r="D70" s="137">
        <f t="shared" si="9"/>
        <v>3.1142629160667724E-2</v>
      </c>
      <c r="E70" s="138">
        <f t="shared" si="8"/>
        <v>-0.33489007177083918</v>
      </c>
    </row>
    <row r="71" spans="1:7" ht="12" customHeight="1">
      <c r="A71" s="134" t="s">
        <v>392</v>
      </c>
      <c r="B71" s="135">
        <v>22920.876268</v>
      </c>
      <c r="C71" s="136">
        <v>22543.597390999999</v>
      </c>
      <c r="D71" s="137">
        <f t="shared" si="9"/>
        <v>2.7420396637276037E-2</v>
      </c>
      <c r="E71" s="138">
        <f t="shared" si="8"/>
        <v>-1.6460054693751891E-2</v>
      </c>
    </row>
    <row r="72" spans="1:7" ht="12" customHeight="1">
      <c r="A72" s="134" t="s">
        <v>387</v>
      </c>
      <c r="B72" s="135">
        <v>18166.095604999999</v>
      </c>
      <c r="C72" s="136">
        <v>21516.727337999997</v>
      </c>
      <c r="D72" s="137">
        <f t="shared" si="9"/>
        <v>2.6171386390160738E-2</v>
      </c>
      <c r="E72" s="138">
        <f t="shared" si="8"/>
        <v>0.18444424194694742</v>
      </c>
    </row>
    <row r="73" spans="1:7" ht="12" customHeight="1">
      <c r="A73" s="134" t="s">
        <v>43</v>
      </c>
      <c r="B73" s="135">
        <v>188027.20388099999</v>
      </c>
      <c r="C73" s="136">
        <v>184732.03612199999</v>
      </c>
      <c r="D73" s="137">
        <f t="shared" si="9"/>
        <v>0.22469464896046698</v>
      </c>
      <c r="E73" s="138">
        <f t="shared" si="8"/>
        <v>-1.7524952193010757E-2</v>
      </c>
    </row>
    <row r="74" spans="1:7" ht="12" customHeight="1" thickBot="1"/>
    <row r="75" spans="1:7" ht="12" customHeight="1" thickBot="1">
      <c r="A75" s="129" t="s">
        <v>360</v>
      </c>
      <c r="B75" s="130">
        <f>SUM(B76:B81)</f>
        <v>14753.897552999999</v>
      </c>
      <c r="C75" s="130">
        <f>SUM(C76:C81)</f>
        <v>15721.238695999999</v>
      </c>
      <c r="D75" s="132">
        <v>1</v>
      </c>
      <c r="E75" s="133">
        <f t="shared" ref="E75:E79" si="10">C75/B75-1</f>
        <v>6.5565125386362944E-2</v>
      </c>
    </row>
    <row r="76" spans="1:7" ht="12" customHeight="1">
      <c r="A76" s="134" t="s">
        <v>33</v>
      </c>
      <c r="B76" s="135">
        <v>4969.2130539999998</v>
      </c>
      <c r="C76" s="145">
        <v>7416.9608449999996</v>
      </c>
      <c r="D76" s="146">
        <f>C76/$C$75</f>
        <v>0.47177967260856607</v>
      </c>
      <c r="E76" s="138">
        <f t="shared" si="10"/>
        <v>0.49258258086351714</v>
      </c>
    </row>
    <row r="77" spans="1:7" ht="12" customHeight="1">
      <c r="A77" s="134" t="s">
        <v>40</v>
      </c>
      <c r="B77" s="135">
        <v>6107.7017309999992</v>
      </c>
      <c r="C77" s="136">
        <v>4882.1539839999996</v>
      </c>
      <c r="D77" s="137">
        <f t="shared" ref="D77:D80" si="11">C77/$C$75</f>
        <v>0.31054512169210818</v>
      </c>
      <c r="E77" s="138">
        <f t="shared" si="10"/>
        <v>-0.20065612254437049</v>
      </c>
    </row>
    <row r="78" spans="1:7" ht="12" customHeight="1">
      <c r="A78" s="134" t="s">
        <v>39</v>
      </c>
      <c r="B78" s="135">
        <v>3091.1604179999999</v>
      </c>
      <c r="C78" s="136">
        <v>1550.900613</v>
      </c>
      <c r="D78" s="137">
        <f t="shared" si="11"/>
        <v>9.8650026438094868E-2</v>
      </c>
      <c r="E78" s="138">
        <f t="shared" si="10"/>
        <v>-0.49827883277457263</v>
      </c>
      <c r="G78" s="180"/>
    </row>
    <row r="79" spans="1:7" ht="12" customHeight="1">
      <c r="A79" s="134" t="s">
        <v>35</v>
      </c>
      <c r="B79" s="135">
        <v>585.82235000000003</v>
      </c>
      <c r="C79" s="136">
        <v>1268.8575900000001</v>
      </c>
      <c r="D79" s="137">
        <f t="shared" si="11"/>
        <v>8.0709771954727672E-2</v>
      </c>
      <c r="E79" s="138">
        <f t="shared" si="10"/>
        <v>1.1659426104176465</v>
      </c>
    </row>
    <row r="80" spans="1:7" ht="12" customHeight="1">
      <c r="A80" s="134" t="s">
        <v>212</v>
      </c>
      <c r="B80" s="135">
        <v>0</v>
      </c>
      <c r="C80" s="136">
        <v>337.55187799999999</v>
      </c>
      <c r="D80" s="137">
        <f t="shared" si="11"/>
        <v>2.1471073910091086E-2</v>
      </c>
      <c r="E80" s="138" t="s">
        <v>159</v>
      </c>
    </row>
    <row r="81" spans="1:5" ht="12" customHeight="1">
      <c r="A81" s="112" t="s">
        <v>295</v>
      </c>
      <c r="B81" s="111">
        <v>0</v>
      </c>
      <c r="C81" s="111">
        <v>264.81378599999999</v>
      </c>
      <c r="D81" s="137">
        <f t="shared" ref="D81" si="12">C81/$C$75</f>
        <v>1.6844333396412163E-2</v>
      </c>
      <c r="E81" s="138" t="s">
        <v>159</v>
      </c>
    </row>
    <row r="87" spans="1:5" ht="12" customHeight="1" thickBot="1"/>
    <row r="88" spans="1:5" ht="12" customHeight="1" thickBot="1">
      <c r="A88" s="129" t="s">
        <v>347</v>
      </c>
      <c r="B88" s="130">
        <f>SUM(B89)</f>
        <v>4836449.9541999996</v>
      </c>
      <c r="C88" s="130">
        <f>SUM(C89)</f>
        <v>5330855.8438570006</v>
      </c>
      <c r="D88" s="267">
        <v>1</v>
      </c>
      <c r="E88" s="133">
        <f t="shared" ref="E88:E89" si="13">C88/B88-1</f>
        <v>0.10222495721839442</v>
      </c>
    </row>
    <row r="89" spans="1:5" ht="12" customHeight="1">
      <c r="A89" s="134" t="s">
        <v>349</v>
      </c>
      <c r="B89" s="135">
        <f>'01.1 PRODUCCION'!G39</f>
        <v>4836449.9541999996</v>
      </c>
      <c r="C89" s="145">
        <f>'01.1 PRODUCCION'!G38</f>
        <v>5330855.8438570006</v>
      </c>
      <c r="D89" s="268">
        <v>1</v>
      </c>
      <c r="E89" s="138">
        <f t="shared" si="13"/>
        <v>0.10222495721839442</v>
      </c>
    </row>
    <row r="90" spans="1:5" ht="12" customHeight="1" thickBot="1">
      <c r="D90" s="269"/>
    </row>
    <row r="91" spans="1:5" ht="12" customHeight="1" thickBot="1">
      <c r="A91" s="129" t="s">
        <v>348</v>
      </c>
      <c r="B91" s="130">
        <f>SUM(B92:B103)</f>
        <v>10600.216089</v>
      </c>
      <c r="C91" s="130">
        <f>SUM(C92:C103)</f>
        <v>10592.942846</v>
      </c>
      <c r="D91" s="267">
        <v>1</v>
      </c>
      <c r="E91" s="133">
        <f t="shared" ref="E91:E92" si="14">C91/B91-1</f>
        <v>-6.8614101249753201E-4</v>
      </c>
    </row>
    <row r="92" spans="1:5" ht="12" customHeight="1">
      <c r="A92" s="270" t="s">
        <v>350</v>
      </c>
      <c r="B92" s="135">
        <f>'01.1 PRODUCCION'!H39</f>
        <v>10600.216089</v>
      </c>
      <c r="C92" s="145">
        <f>'01.1 PRODUCCION'!H38</f>
        <v>10592.942846</v>
      </c>
      <c r="D92" s="268">
        <v>1</v>
      </c>
      <c r="E92" s="138">
        <f t="shared" si="14"/>
        <v>-6.8614101249753201E-4</v>
      </c>
    </row>
    <row r="95" spans="1:5" ht="12" customHeight="1">
      <c r="A95" s="147" t="s">
        <v>7</v>
      </c>
      <c r="B95" s="148"/>
      <c r="C95" s="148"/>
      <c r="D95" s="148"/>
      <c r="E95" s="148"/>
    </row>
  </sheetData>
  <mergeCells count="1">
    <mergeCell ref="B5:D5"/>
  </mergeCells>
  <conditionalFormatting sqref="E10:E80 E82:E92">
    <cfRule type="cellIs" dxfId="7" priority="2" operator="greaterThan">
      <formula>1</formula>
    </cfRule>
  </conditionalFormatting>
  <conditionalFormatting sqref="E81">
    <cfRule type="cellIs" dxfId="6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U82"/>
  <sheetViews>
    <sheetView workbookViewId="0">
      <selection activeCell="D34" sqref="D34"/>
    </sheetView>
  </sheetViews>
  <sheetFormatPr baseColWidth="10" defaultRowHeight="15"/>
  <cols>
    <col min="1" max="1" width="11.42578125" style="289"/>
    <col min="2" max="2" width="21.140625" style="289" customWidth="1"/>
    <col min="3" max="4" width="14.140625" style="289" bestFit="1" customWidth="1"/>
    <col min="5" max="6" width="11.42578125" style="289"/>
    <col min="7" max="7" width="11.28515625" style="289" customWidth="1"/>
    <col min="8" max="257" width="11.42578125" style="289"/>
    <col min="258" max="258" width="21.140625" style="289" customWidth="1"/>
    <col min="259" max="260" width="14.140625" style="289" bestFit="1" customWidth="1"/>
    <col min="261" max="262" width="11.42578125" style="289"/>
    <col min="263" max="263" width="11.28515625" style="289" customWidth="1"/>
    <col min="264" max="513" width="11.42578125" style="289"/>
    <col min="514" max="514" width="21.140625" style="289" customWidth="1"/>
    <col min="515" max="516" width="14.140625" style="289" bestFit="1" customWidth="1"/>
    <col min="517" max="518" width="11.42578125" style="289"/>
    <col min="519" max="519" width="11.28515625" style="289" customWidth="1"/>
    <col min="520" max="769" width="11.42578125" style="289"/>
    <col min="770" max="770" width="21.140625" style="289" customWidth="1"/>
    <col min="771" max="772" width="14.140625" style="289" bestFit="1" customWidth="1"/>
    <col min="773" max="774" width="11.42578125" style="289"/>
    <col min="775" max="775" width="11.28515625" style="289" customWidth="1"/>
    <col min="776" max="1025" width="11.42578125" style="289"/>
    <col min="1026" max="1026" width="21.140625" style="289" customWidth="1"/>
    <col min="1027" max="1028" width="14.140625" style="289" bestFit="1" customWidth="1"/>
    <col min="1029" max="1030" width="11.42578125" style="289"/>
    <col min="1031" max="1031" width="11.28515625" style="289" customWidth="1"/>
    <col min="1032" max="1281" width="11.42578125" style="289"/>
    <col min="1282" max="1282" width="21.140625" style="289" customWidth="1"/>
    <col min="1283" max="1284" width="14.140625" style="289" bestFit="1" customWidth="1"/>
    <col min="1285" max="1286" width="11.42578125" style="289"/>
    <col min="1287" max="1287" width="11.28515625" style="289" customWidth="1"/>
    <col min="1288" max="1537" width="11.42578125" style="289"/>
    <col min="1538" max="1538" width="21.140625" style="289" customWidth="1"/>
    <col min="1539" max="1540" width="14.140625" style="289" bestFit="1" customWidth="1"/>
    <col min="1541" max="1542" width="11.42578125" style="289"/>
    <col min="1543" max="1543" width="11.28515625" style="289" customWidth="1"/>
    <col min="1544" max="1793" width="11.42578125" style="289"/>
    <col min="1794" max="1794" width="21.140625" style="289" customWidth="1"/>
    <col min="1795" max="1796" width="14.140625" style="289" bestFit="1" customWidth="1"/>
    <col min="1797" max="1798" width="11.42578125" style="289"/>
    <col min="1799" max="1799" width="11.28515625" style="289" customWidth="1"/>
    <col min="1800" max="2049" width="11.42578125" style="289"/>
    <col min="2050" max="2050" width="21.140625" style="289" customWidth="1"/>
    <col min="2051" max="2052" width="14.140625" style="289" bestFit="1" customWidth="1"/>
    <col min="2053" max="2054" width="11.42578125" style="289"/>
    <col min="2055" max="2055" width="11.28515625" style="289" customWidth="1"/>
    <col min="2056" max="2305" width="11.42578125" style="289"/>
    <col min="2306" max="2306" width="21.140625" style="289" customWidth="1"/>
    <col min="2307" max="2308" width="14.140625" style="289" bestFit="1" customWidth="1"/>
    <col min="2309" max="2310" width="11.42578125" style="289"/>
    <col min="2311" max="2311" width="11.28515625" style="289" customWidth="1"/>
    <col min="2312" max="2561" width="11.42578125" style="289"/>
    <col min="2562" max="2562" width="21.140625" style="289" customWidth="1"/>
    <col min="2563" max="2564" width="14.140625" style="289" bestFit="1" customWidth="1"/>
    <col min="2565" max="2566" width="11.42578125" style="289"/>
    <col min="2567" max="2567" width="11.28515625" style="289" customWidth="1"/>
    <col min="2568" max="2817" width="11.42578125" style="289"/>
    <col min="2818" max="2818" width="21.140625" style="289" customWidth="1"/>
    <col min="2819" max="2820" width="14.140625" style="289" bestFit="1" customWidth="1"/>
    <col min="2821" max="2822" width="11.42578125" style="289"/>
    <col min="2823" max="2823" width="11.28515625" style="289" customWidth="1"/>
    <col min="2824" max="3073" width="11.42578125" style="289"/>
    <col min="3074" max="3074" width="21.140625" style="289" customWidth="1"/>
    <col min="3075" max="3076" width="14.140625" style="289" bestFit="1" customWidth="1"/>
    <col min="3077" max="3078" width="11.42578125" style="289"/>
    <col min="3079" max="3079" width="11.28515625" style="289" customWidth="1"/>
    <col min="3080" max="3329" width="11.42578125" style="289"/>
    <col min="3330" max="3330" width="21.140625" style="289" customWidth="1"/>
    <col min="3331" max="3332" width="14.140625" style="289" bestFit="1" customWidth="1"/>
    <col min="3333" max="3334" width="11.42578125" style="289"/>
    <col min="3335" max="3335" width="11.28515625" style="289" customWidth="1"/>
    <col min="3336" max="3585" width="11.42578125" style="289"/>
    <col min="3586" max="3586" width="21.140625" style="289" customWidth="1"/>
    <col min="3587" max="3588" width="14.140625" style="289" bestFit="1" customWidth="1"/>
    <col min="3589" max="3590" width="11.42578125" style="289"/>
    <col min="3591" max="3591" width="11.28515625" style="289" customWidth="1"/>
    <col min="3592" max="3841" width="11.42578125" style="289"/>
    <col min="3842" max="3842" width="21.140625" style="289" customWidth="1"/>
    <col min="3843" max="3844" width="14.140625" style="289" bestFit="1" customWidth="1"/>
    <col min="3845" max="3846" width="11.42578125" style="289"/>
    <col min="3847" max="3847" width="11.28515625" style="289" customWidth="1"/>
    <col min="3848" max="4097" width="11.42578125" style="289"/>
    <col min="4098" max="4098" width="21.140625" style="289" customWidth="1"/>
    <col min="4099" max="4100" width="14.140625" style="289" bestFit="1" customWidth="1"/>
    <col min="4101" max="4102" width="11.42578125" style="289"/>
    <col min="4103" max="4103" width="11.28515625" style="289" customWidth="1"/>
    <col min="4104" max="4353" width="11.42578125" style="289"/>
    <col min="4354" max="4354" width="21.140625" style="289" customWidth="1"/>
    <col min="4355" max="4356" width="14.140625" style="289" bestFit="1" customWidth="1"/>
    <col min="4357" max="4358" width="11.42578125" style="289"/>
    <col min="4359" max="4359" width="11.28515625" style="289" customWidth="1"/>
    <col min="4360" max="4609" width="11.42578125" style="289"/>
    <col min="4610" max="4610" width="21.140625" style="289" customWidth="1"/>
    <col min="4611" max="4612" width="14.140625" style="289" bestFit="1" customWidth="1"/>
    <col min="4613" max="4614" width="11.42578125" style="289"/>
    <col min="4615" max="4615" width="11.28515625" style="289" customWidth="1"/>
    <col min="4616" max="4865" width="11.42578125" style="289"/>
    <col min="4866" max="4866" width="21.140625" style="289" customWidth="1"/>
    <col min="4867" max="4868" width="14.140625" style="289" bestFit="1" customWidth="1"/>
    <col min="4869" max="4870" width="11.42578125" style="289"/>
    <col min="4871" max="4871" width="11.28515625" style="289" customWidth="1"/>
    <col min="4872" max="5121" width="11.42578125" style="289"/>
    <col min="5122" max="5122" width="21.140625" style="289" customWidth="1"/>
    <col min="5123" max="5124" width="14.140625" style="289" bestFit="1" customWidth="1"/>
    <col min="5125" max="5126" width="11.42578125" style="289"/>
    <col min="5127" max="5127" width="11.28515625" style="289" customWidth="1"/>
    <col min="5128" max="5377" width="11.42578125" style="289"/>
    <col min="5378" max="5378" width="21.140625" style="289" customWidth="1"/>
    <col min="5379" max="5380" width="14.140625" style="289" bestFit="1" customWidth="1"/>
    <col min="5381" max="5382" width="11.42578125" style="289"/>
    <col min="5383" max="5383" width="11.28515625" style="289" customWidth="1"/>
    <col min="5384" max="5633" width="11.42578125" style="289"/>
    <col min="5634" max="5634" width="21.140625" style="289" customWidth="1"/>
    <col min="5635" max="5636" width="14.140625" style="289" bestFit="1" customWidth="1"/>
    <col min="5637" max="5638" width="11.42578125" style="289"/>
    <col min="5639" max="5639" width="11.28515625" style="289" customWidth="1"/>
    <col min="5640" max="5889" width="11.42578125" style="289"/>
    <col min="5890" max="5890" width="21.140625" style="289" customWidth="1"/>
    <col min="5891" max="5892" width="14.140625" style="289" bestFit="1" customWidth="1"/>
    <col min="5893" max="5894" width="11.42578125" style="289"/>
    <col min="5895" max="5895" width="11.28515625" style="289" customWidth="1"/>
    <col min="5896" max="6145" width="11.42578125" style="289"/>
    <col min="6146" max="6146" width="21.140625" style="289" customWidth="1"/>
    <col min="6147" max="6148" width="14.140625" style="289" bestFit="1" customWidth="1"/>
    <col min="6149" max="6150" width="11.42578125" style="289"/>
    <col min="6151" max="6151" width="11.28515625" style="289" customWidth="1"/>
    <col min="6152" max="6401" width="11.42578125" style="289"/>
    <col min="6402" max="6402" width="21.140625" style="289" customWidth="1"/>
    <col min="6403" max="6404" width="14.140625" style="289" bestFit="1" customWidth="1"/>
    <col min="6405" max="6406" width="11.42578125" style="289"/>
    <col min="6407" max="6407" width="11.28515625" style="289" customWidth="1"/>
    <col min="6408" max="6657" width="11.42578125" style="289"/>
    <col min="6658" max="6658" width="21.140625" style="289" customWidth="1"/>
    <col min="6659" max="6660" width="14.140625" style="289" bestFit="1" customWidth="1"/>
    <col min="6661" max="6662" width="11.42578125" style="289"/>
    <col min="6663" max="6663" width="11.28515625" style="289" customWidth="1"/>
    <col min="6664" max="6913" width="11.42578125" style="289"/>
    <col min="6914" max="6914" width="21.140625" style="289" customWidth="1"/>
    <col min="6915" max="6916" width="14.140625" style="289" bestFit="1" customWidth="1"/>
    <col min="6917" max="6918" width="11.42578125" style="289"/>
    <col min="6919" max="6919" width="11.28515625" style="289" customWidth="1"/>
    <col min="6920" max="7169" width="11.42578125" style="289"/>
    <col min="7170" max="7170" width="21.140625" style="289" customWidth="1"/>
    <col min="7171" max="7172" width="14.140625" style="289" bestFit="1" customWidth="1"/>
    <col min="7173" max="7174" width="11.42578125" style="289"/>
    <col min="7175" max="7175" width="11.28515625" style="289" customWidth="1"/>
    <col min="7176" max="7425" width="11.42578125" style="289"/>
    <col min="7426" max="7426" width="21.140625" style="289" customWidth="1"/>
    <col min="7427" max="7428" width="14.140625" style="289" bestFit="1" customWidth="1"/>
    <col min="7429" max="7430" width="11.42578125" style="289"/>
    <col min="7431" max="7431" width="11.28515625" style="289" customWidth="1"/>
    <col min="7432" max="7681" width="11.42578125" style="289"/>
    <col min="7682" max="7682" width="21.140625" style="289" customWidth="1"/>
    <col min="7683" max="7684" width="14.140625" style="289" bestFit="1" customWidth="1"/>
    <col min="7685" max="7686" width="11.42578125" style="289"/>
    <col min="7687" max="7687" width="11.28515625" style="289" customWidth="1"/>
    <col min="7688" max="7937" width="11.42578125" style="289"/>
    <col min="7938" max="7938" width="21.140625" style="289" customWidth="1"/>
    <col min="7939" max="7940" width="14.140625" style="289" bestFit="1" customWidth="1"/>
    <col min="7941" max="7942" width="11.42578125" style="289"/>
    <col min="7943" max="7943" width="11.28515625" style="289" customWidth="1"/>
    <col min="7944" max="8193" width="11.42578125" style="289"/>
    <col min="8194" max="8194" width="21.140625" style="289" customWidth="1"/>
    <col min="8195" max="8196" width="14.140625" style="289" bestFit="1" customWidth="1"/>
    <col min="8197" max="8198" width="11.42578125" style="289"/>
    <col min="8199" max="8199" width="11.28515625" style="289" customWidth="1"/>
    <col min="8200" max="8449" width="11.42578125" style="289"/>
    <col min="8450" max="8450" width="21.140625" style="289" customWidth="1"/>
    <col min="8451" max="8452" width="14.140625" style="289" bestFit="1" customWidth="1"/>
    <col min="8453" max="8454" width="11.42578125" style="289"/>
    <col min="8455" max="8455" width="11.28515625" style="289" customWidth="1"/>
    <col min="8456" max="8705" width="11.42578125" style="289"/>
    <col min="8706" max="8706" width="21.140625" style="289" customWidth="1"/>
    <col min="8707" max="8708" width="14.140625" style="289" bestFit="1" customWidth="1"/>
    <col min="8709" max="8710" width="11.42578125" style="289"/>
    <col min="8711" max="8711" width="11.28515625" style="289" customWidth="1"/>
    <col min="8712" max="8961" width="11.42578125" style="289"/>
    <col min="8962" max="8962" width="21.140625" style="289" customWidth="1"/>
    <col min="8963" max="8964" width="14.140625" style="289" bestFit="1" customWidth="1"/>
    <col min="8965" max="8966" width="11.42578125" style="289"/>
    <col min="8967" max="8967" width="11.28515625" style="289" customWidth="1"/>
    <col min="8968" max="9217" width="11.42578125" style="289"/>
    <col min="9218" max="9218" width="21.140625" style="289" customWidth="1"/>
    <col min="9219" max="9220" width="14.140625" style="289" bestFit="1" customWidth="1"/>
    <col min="9221" max="9222" width="11.42578125" style="289"/>
    <col min="9223" max="9223" width="11.28515625" style="289" customWidth="1"/>
    <col min="9224" max="9473" width="11.42578125" style="289"/>
    <col min="9474" max="9474" width="21.140625" style="289" customWidth="1"/>
    <col min="9475" max="9476" width="14.140625" style="289" bestFit="1" customWidth="1"/>
    <col min="9477" max="9478" width="11.42578125" style="289"/>
    <col min="9479" max="9479" width="11.28515625" style="289" customWidth="1"/>
    <col min="9480" max="9729" width="11.42578125" style="289"/>
    <col min="9730" max="9730" width="21.140625" style="289" customWidth="1"/>
    <col min="9731" max="9732" width="14.140625" style="289" bestFit="1" customWidth="1"/>
    <col min="9733" max="9734" width="11.42578125" style="289"/>
    <col min="9735" max="9735" width="11.28515625" style="289" customWidth="1"/>
    <col min="9736" max="9985" width="11.42578125" style="289"/>
    <col min="9986" max="9986" width="21.140625" style="289" customWidth="1"/>
    <col min="9987" max="9988" width="14.140625" style="289" bestFit="1" customWidth="1"/>
    <col min="9989" max="9990" width="11.42578125" style="289"/>
    <col min="9991" max="9991" width="11.28515625" style="289" customWidth="1"/>
    <col min="9992" max="10241" width="11.42578125" style="289"/>
    <col min="10242" max="10242" width="21.140625" style="289" customWidth="1"/>
    <col min="10243" max="10244" width="14.140625" style="289" bestFit="1" customWidth="1"/>
    <col min="10245" max="10246" width="11.42578125" style="289"/>
    <col min="10247" max="10247" width="11.28515625" style="289" customWidth="1"/>
    <col min="10248" max="10497" width="11.42578125" style="289"/>
    <col min="10498" max="10498" width="21.140625" style="289" customWidth="1"/>
    <col min="10499" max="10500" width="14.140625" style="289" bestFit="1" customWidth="1"/>
    <col min="10501" max="10502" width="11.42578125" style="289"/>
    <col min="10503" max="10503" width="11.28515625" style="289" customWidth="1"/>
    <col min="10504" max="10753" width="11.42578125" style="289"/>
    <col min="10754" max="10754" width="21.140625" style="289" customWidth="1"/>
    <col min="10755" max="10756" width="14.140625" style="289" bestFit="1" customWidth="1"/>
    <col min="10757" max="10758" width="11.42578125" style="289"/>
    <col min="10759" max="10759" width="11.28515625" style="289" customWidth="1"/>
    <col min="10760" max="11009" width="11.42578125" style="289"/>
    <col min="11010" max="11010" width="21.140625" style="289" customWidth="1"/>
    <col min="11011" max="11012" width="14.140625" style="289" bestFit="1" customWidth="1"/>
    <col min="11013" max="11014" width="11.42578125" style="289"/>
    <col min="11015" max="11015" width="11.28515625" style="289" customWidth="1"/>
    <col min="11016" max="11265" width="11.42578125" style="289"/>
    <col min="11266" max="11266" width="21.140625" style="289" customWidth="1"/>
    <col min="11267" max="11268" width="14.140625" style="289" bestFit="1" customWidth="1"/>
    <col min="11269" max="11270" width="11.42578125" style="289"/>
    <col min="11271" max="11271" width="11.28515625" style="289" customWidth="1"/>
    <col min="11272" max="11521" width="11.42578125" style="289"/>
    <col min="11522" max="11522" width="21.140625" style="289" customWidth="1"/>
    <col min="11523" max="11524" width="14.140625" style="289" bestFit="1" customWidth="1"/>
    <col min="11525" max="11526" width="11.42578125" style="289"/>
    <col min="11527" max="11527" width="11.28515625" style="289" customWidth="1"/>
    <col min="11528" max="11777" width="11.42578125" style="289"/>
    <col min="11778" max="11778" width="21.140625" style="289" customWidth="1"/>
    <col min="11779" max="11780" width="14.140625" style="289" bestFit="1" customWidth="1"/>
    <col min="11781" max="11782" width="11.42578125" style="289"/>
    <col min="11783" max="11783" width="11.28515625" style="289" customWidth="1"/>
    <col min="11784" max="12033" width="11.42578125" style="289"/>
    <col min="12034" max="12034" width="21.140625" style="289" customWidth="1"/>
    <col min="12035" max="12036" width="14.140625" style="289" bestFit="1" customWidth="1"/>
    <col min="12037" max="12038" width="11.42578125" style="289"/>
    <col min="12039" max="12039" width="11.28515625" style="289" customWidth="1"/>
    <col min="12040" max="12289" width="11.42578125" style="289"/>
    <col min="12290" max="12290" width="21.140625" style="289" customWidth="1"/>
    <col min="12291" max="12292" width="14.140625" style="289" bestFit="1" customWidth="1"/>
    <col min="12293" max="12294" width="11.42578125" style="289"/>
    <col min="12295" max="12295" width="11.28515625" style="289" customWidth="1"/>
    <col min="12296" max="12545" width="11.42578125" style="289"/>
    <col min="12546" max="12546" width="21.140625" style="289" customWidth="1"/>
    <col min="12547" max="12548" width="14.140625" style="289" bestFit="1" customWidth="1"/>
    <col min="12549" max="12550" width="11.42578125" style="289"/>
    <col min="12551" max="12551" width="11.28515625" style="289" customWidth="1"/>
    <col min="12552" max="12801" width="11.42578125" style="289"/>
    <col min="12802" max="12802" width="21.140625" style="289" customWidth="1"/>
    <col min="12803" max="12804" width="14.140625" style="289" bestFit="1" customWidth="1"/>
    <col min="12805" max="12806" width="11.42578125" style="289"/>
    <col min="12807" max="12807" width="11.28515625" style="289" customWidth="1"/>
    <col min="12808" max="13057" width="11.42578125" style="289"/>
    <col min="13058" max="13058" width="21.140625" style="289" customWidth="1"/>
    <col min="13059" max="13060" width="14.140625" style="289" bestFit="1" customWidth="1"/>
    <col min="13061" max="13062" width="11.42578125" style="289"/>
    <col min="13063" max="13063" width="11.28515625" style="289" customWidth="1"/>
    <col min="13064" max="13313" width="11.42578125" style="289"/>
    <col min="13314" max="13314" width="21.140625" style="289" customWidth="1"/>
    <col min="13315" max="13316" width="14.140625" style="289" bestFit="1" customWidth="1"/>
    <col min="13317" max="13318" width="11.42578125" style="289"/>
    <col min="13319" max="13319" width="11.28515625" style="289" customWidth="1"/>
    <col min="13320" max="13569" width="11.42578125" style="289"/>
    <col min="13570" max="13570" width="21.140625" style="289" customWidth="1"/>
    <col min="13571" max="13572" width="14.140625" style="289" bestFit="1" customWidth="1"/>
    <col min="13573" max="13574" width="11.42578125" style="289"/>
    <col min="13575" max="13575" width="11.28515625" style="289" customWidth="1"/>
    <col min="13576" max="13825" width="11.42578125" style="289"/>
    <col min="13826" max="13826" width="21.140625" style="289" customWidth="1"/>
    <col min="13827" max="13828" width="14.140625" style="289" bestFit="1" customWidth="1"/>
    <col min="13829" max="13830" width="11.42578125" style="289"/>
    <col min="13831" max="13831" width="11.28515625" style="289" customWidth="1"/>
    <col min="13832" max="14081" width="11.42578125" style="289"/>
    <col min="14082" max="14082" width="21.140625" style="289" customWidth="1"/>
    <col min="14083" max="14084" width="14.140625" style="289" bestFit="1" customWidth="1"/>
    <col min="14085" max="14086" width="11.42578125" style="289"/>
    <col min="14087" max="14087" width="11.28515625" style="289" customWidth="1"/>
    <col min="14088" max="14337" width="11.42578125" style="289"/>
    <col min="14338" max="14338" width="21.140625" style="289" customWidth="1"/>
    <col min="14339" max="14340" width="14.140625" style="289" bestFit="1" customWidth="1"/>
    <col min="14341" max="14342" width="11.42578125" style="289"/>
    <col min="14343" max="14343" width="11.28515625" style="289" customWidth="1"/>
    <col min="14344" max="14593" width="11.42578125" style="289"/>
    <col min="14594" max="14594" width="21.140625" style="289" customWidth="1"/>
    <col min="14595" max="14596" width="14.140625" style="289" bestFit="1" customWidth="1"/>
    <col min="14597" max="14598" width="11.42578125" style="289"/>
    <col min="14599" max="14599" width="11.28515625" style="289" customWidth="1"/>
    <col min="14600" max="14849" width="11.42578125" style="289"/>
    <col min="14850" max="14850" width="21.140625" style="289" customWidth="1"/>
    <col min="14851" max="14852" width="14.140625" style="289" bestFit="1" customWidth="1"/>
    <col min="14853" max="14854" width="11.42578125" style="289"/>
    <col min="14855" max="14855" width="11.28515625" style="289" customWidth="1"/>
    <col min="14856" max="15105" width="11.42578125" style="289"/>
    <col min="15106" max="15106" width="21.140625" style="289" customWidth="1"/>
    <col min="15107" max="15108" width="14.140625" style="289" bestFit="1" customWidth="1"/>
    <col min="15109" max="15110" width="11.42578125" style="289"/>
    <col min="15111" max="15111" width="11.28515625" style="289" customWidth="1"/>
    <col min="15112" max="15361" width="11.42578125" style="289"/>
    <col min="15362" max="15362" width="21.140625" style="289" customWidth="1"/>
    <col min="15363" max="15364" width="14.140625" style="289" bestFit="1" customWidth="1"/>
    <col min="15365" max="15366" width="11.42578125" style="289"/>
    <col min="15367" max="15367" width="11.28515625" style="289" customWidth="1"/>
    <col min="15368" max="15617" width="11.42578125" style="289"/>
    <col min="15618" max="15618" width="21.140625" style="289" customWidth="1"/>
    <col min="15619" max="15620" width="14.140625" style="289" bestFit="1" customWidth="1"/>
    <col min="15621" max="15622" width="11.42578125" style="289"/>
    <col min="15623" max="15623" width="11.28515625" style="289" customWidth="1"/>
    <col min="15624" max="15873" width="11.42578125" style="289"/>
    <col min="15874" max="15874" width="21.140625" style="289" customWidth="1"/>
    <col min="15875" max="15876" width="14.140625" style="289" bestFit="1" customWidth="1"/>
    <col min="15877" max="15878" width="11.42578125" style="289"/>
    <col min="15879" max="15879" width="11.28515625" style="289" customWidth="1"/>
    <col min="15880" max="16129" width="11.42578125" style="289"/>
    <col min="16130" max="16130" width="21.140625" style="289" customWidth="1"/>
    <col min="16131" max="16132" width="14.140625" style="289" bestFit="1" customWidth="1"/>
    <col min="16133" max="16134" width="11.42578125" style="289"/>
    <col min="16135" max="16135" width="11.28515625" style="289" customWidth="1"/>
    <col min="16136" max="16384" width="11.42578125" style="289"/>
  </cols>
  <sheetData>
    <row r="3" spans="2:18" ht="27" customHeight="1">
      <c r="B3" s="541" t="s">
        <v>507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</row>
    <row r="5" spans="2:18" ht="15.75" thickBot="1"/>
    <row r="6" spans="2:18" ht="15.75" thickBot="1">
      <c r="B6" s="542" t="s">
        <v>622</v>
      </c>
      <c r="C6" s="543"/>
      <c r="D6" s="543"/>
      <c r="E6" s="544"/>
    </row>
    <row r="7" spans="2:18">
      <c r="B7" s="545"/>
      <c r="C7" s="545"/>
      <c r="D7" s="545"/>
      <c r="E7" s="545"/>
    </row>
    <row r="8" spans="2:18">
      <c r="B8" s="546" t="s">
        <v>510</v>
      </c>
      <c r="C8" s="546"/>
      <c r="D8" s="546"/>
      <c r="E8" s="546"/>
    </row>
    <row r="9" spans="2:18" ht="15.75" thickBot="1">
      <c r="C9" s="339"/>
      <c r="D9" s="339"/>
      <c r="E9" s="339"/>
    </row>
    <row r="10" spans="2:18" ht="16.5" thickTop="1" thickBot="1">
      <c r="B10" s="474" t="s">
        <v>508</v>
      </c>
      <c r="C10" s="475">
        <v>2016</v>
      </c>
      <c r="D10" s="391">
        <v>2017</v>
      </c>
      <c r="E10" s="390" t="s">
        <v>511</v>
      </c>
    </row>
    <row r="11" spans="2:18" ht="16.5" thickTop="1" thickBot="1">
      <c r="B11" s="392" t="s">
        <v>60</v>
      </c>
      <c r="C11" s="353">
        <v>405136.72495000006</v>
      </c>
      <c r="D11" s="353">
        <v>402896.08930999995</v>
      </c>
      <c r="E11" s="394">
        <f>+D11/C11-1</f>
        <v>-5.530566601377962E-3</v>
      </c>
    </row>
    <row r="12" spans="2:18" ht="16.5" thickTop="1" thickBot="1">
      <c r="B12" s="392" t="s">
        <v>58</v>
      </c>
      <c r="C12" s="353">
        <v>204467.40119999999</v>
      </c>
      <c r="D12" s="353">
        <v>355987.07107000001</v>
      </c>
      <c r="E12" s="393">
        <f t="shared" ref="E12:E28" si="0">+D12/C12-1</f>
        <v>0.74104560913253303</v>
      </c>
    </row>
    <row r="13" spans="2:18" ht="16.5" thickTop="1" thickBot="1">
      <c r="B13" s="392" t="s">
        <v>70</v>
      </c>
      <c r="C13" s="353">
        <v>284289.54697000002</v>
      </c>
      <c r="D13" s="353">
        <v>316704.05463999999</v>
      </c>
      <c r="E13" s="393">
        <f t="shared" si="0"/>
        <v>0.11401934406480496</v>
      </c>
    </row>
    <row r="14" spans="2:18" ht="16.5" thickTop="1" thickBot="1">
      <c r="B14" s="392" t="s">
        <v>61</v>
      </c>
      <c r="C14" s="353">
        <v>182774.86199999999</v>
      </c>
      <c r="D14" s="353">
        <v>229163.0551</v>
      </c>
      <c r="E14" s="393">
        <f t="shared" si="0"/>
        <v>0.25379963410942152</v>
      </c>
    </row>
    <row r="15" spans="2:18" ht="16.5" thickTop="1" thickBot="1">
      <c r="B15" s="392" t="s">
        <v>59</v>
      </c>
      <c r="C15" s="353">
        <v>173982.91471999997</v>
      </c>
      <c r="D15" s="353">
        <v>149311.36413</v>
      </c>
      <c r="E15" s="394">
        <f t="shared" si="0"/>
        <v>-0.14180444458989105</v>
      </c>
    </row>
    <row r="16" spans="2:18" ht="16.5" thickTop="1" thickBot="1">
      <c r="B16" s="392" t="s">
        <v>66</v>
      </c>
      <c r="C16" s="353">
        <v>135169.86205000003</v>
      </c>
      <c r="D16" s="353">
        <v>138316.59331</v>
      </c>
      <c r="E16" s="393">
        <f t="shared" si="0"/>
        <v>2.327982889289304E-2</v>
      </c>
    </row>
    <row r="17" spans="2:5" ht="16.5" thickTop="1" thickBot="1">
      <c r="B17" s="392" t="s">
        <v>64</v>
      </c>
      <c r="C17" s="353">
        <v>117265.21985000001</v>
      </c>
      <c r="D17" s="353">
        <v>134533.51046000002</v>
      </c>
      <c r="E17" s="393">
        <f t="shared" si="0"/>
        <v>0.14725841670777373</v>
      </c>
    </row>
    <row r="18" spans="2:5" ht="16.5" thickTop="1" thickBot="1">
      <c r="B18" s="392" t="s">
        <v>57</v>
      </c>
      <c r="C18" s="353">
        <v>156583.02651000003</v>
      </c>
      <c r="D18" s="353">
        <v>126424.71634999999</v>
      </c>
      <c r="E18" s="394">
        <f t="shared" si="0"/>
        <v>-0.1926026775199291</v>
      </c>
    </row>
    <row r="19" spans="2:5" ht="16.5" thickTop="1" thickBot="1">
      <c r="B19" s="392" t="s">
        <v>65</v>
      </c>
      <c r="C19" s="353">
        <v>96769.200400000002</v>
      </c>
      <c r="D19" s="353">
        <v>109931.53075999999</v>
      </c>
      <c r="E19" s="393">
        <f t="shared" si="0"/>
        <v>0.13601776500780094</v>
      </c>
    </row>
    <row r="20" spans="2:5" ht="16.5" thickTop="1" thickBot="1">
      <c r="B20" s="392" t="s">
        <v>217</v>
      </c>
      <c r="C20" s="353">
        <v>248067.91959</v>
      </c>
      <c r="D20" s="353">
        <v>86198.291169999997</v>
      </c>
      <c r="E20" s="394">
        <f t="shared" si="0"/>
        <v>-0.6525214090057827</v>
      </c>
    </row>
    <row r="21" spans="2:5" ht="16.5" thickTop="1" thickBot="1">
      <c r="B21" s="392" t="s">
        <v>63</v>
      </c>
      <c r="C21" s="353">
        <v>115940.11758999999</v>
      </c>
      <c r="D21" s="353">
        <v>84650.400209999993</v>
      </c>
      <c r="E21" s="394">
        <f t="shared" si="0"/>
        <v>-0.26987826155783357</v>
      </c>
    </row>
    <row r="22" spans="2:5" ht="16.5" thickTop="1" thickBot="1">
      <c r="B22" s="392" t="s">
        <v>62</v>
      </c>
      <c r="C22" s="353">
        <v>64532.464820000001</v>
      </c>
      <c r="D22" s="353">
        <v>82713.732209999987</v>
      </c>
      <c r="E22" s="393">
        <f t="shared" si="0"/>
        <v>0.2817383070786601</v>
      </c>
    </row>
    <row r="23" spans="2:5" ht="16.5" thickTop="1" thickBot="1">
      <c r="B23" s="392" t="s">
        <v>68</v>
      </c>
      <c r="C23" s="353">
        <v>55977.93118</v>
      </c>
      <c r="D23" s="353">
        <v>55817.446069999991</v>
      </c>
      <c r="E23" s="394">
        <f t="shared" si="0"/>
        <v>-2.8669353550054844E-3</v>
      </c>
    </row>
    <row r="24" spans="2:5" ht="16.5" thickTop="1" thickBot="1">
      <c r="B24" s="392" t="s">
        <v>71</v>
      </c>
      <c r="C24" s="353">
        <v>37714.885249999999</v>
      </c>
      <c r="D24" s="353">
        <v>39652.42499</v>
      </c>
      <c r="E24" s="393">
        <f t="shared" si="0"/>
        <v>5.1373343101978497E-2</v>
      </c>
    </row>
    <row r="25" spans="2:5" ht="16.5" thickTop="1" thickBot="1">
      <c r="B25" s="392" t="s">
        <v>67</v>
      </c>
      <c r="C25" s="353">
        <v>21023.36088</v>
      </c>
      <c r="D25" s="353">
        <v>24285.06741</v>
      </c>
      <c r="E25" s="393">
        <f t="shared" si="0"/>
        <v>0.15514676975853736</v>
      </c>
    </row>
    <row r="26" spans="2:5" ht="16.5" thickTop="1" thickBot="1">
      <c r="B26" s="392" t="s">
        <v>69</v>
      </c>
      <c r="C26" s="353">
        <v>18458.777699999999</v>
      </c>
      <c r="D26" s="353">
        <v>19498.435119999998</v>
      </c>
      <c r="E26" s="393">
        <f t="shared" si="0"/>
        <v>5.6323199558332648E-2</v>
      </c>
    </row>
    <row r="27" spans="2:5" ht="16.5" thickTop="1" thickBot="1">
      <c r="B27" s="392" t="s">
        <v>352</v>
      </c>
      <c r="C27" s="353">
        <v>11569.869879999998</v>
      </c>
      <c r="D27" s="353">
        <v>9127.4848699999984</v>
      </c>
      <c r="E27" s="394">
        <f t="shared" si="0"/>
        <v>-0.21109874487196911</v>
      </c>
    </row>
    <row r="28" spans="2:5" ht="16.5" thickTop="1" thickBot="1">
      <c r="B28" s="392" t="s">
        <v>46</v>
      </c>
      <c r="C28" s="353">
        <v>4612.4620000000004</v>
      </c>
      <c r="D28" s="353">
        <v>4806.7889999999998</v>
      </c>
      <c r="E28" s="393">
        <f t="shared" si="0"/>
        <v>4.2130861999513325E-2</v>
      </c>
    </row>
    <row r="29" spans="2:5" ht="16.5" thickTop="1" thickBot="1">
      <c r="B29" s="392" t="s">
        <v>513</v>
      </c>
      <c r="C29" s="353">
        <v>476.10159999999996</v>
      </c>
      <c r="D29" s="353">
        <v>1204.1567299999999</v>
      </c>
      <c r="E29" s="393" t="s">
        <v>159</v>
      </c>
    </row>
    <row r="30" spans="2:5" ht="16.5" thickTop="1" thickBot="1">
      <c r="B30" s="392" t="s">
        <v>509</v>
      </c>
      <c r="C30" s="353">
        <v>418.46499999999997</v>
      </c>
      <c r="D30" s="353">
        <v>214.47200000000001</v>
      </c>
      <c r="E30" s="394">
        <f>+D30/C30-1</f>
        <v>-0.48747923960187822</v>
      </c>
    </row>
    <row r="31" spans="2:5" ht="16.5" thickTop="1" thickBot="1">
      <c r="B31" s="392" t="s">
        <v>512</v>
      </c>
      <c r="C31" s="353">
        <v>476.5</v>
      </c>
      <c r="D31" s="353">
        <v>196.2</v>
      </c>
      <c r="E31" s="394">
        <f>+D31/C31-1</f>
        <v>-0.58824763903462751</v>
      </c>
    </row>
    <row r="32" spans="2:5" ht="16.5" thickTop="1" thickBot="1">
      <c r="B32" s="392" t="s">
        <v>514</v>
      </c>
      <c r="C32" s="353">
        <v>199</v>
      </c>
      <c r="D32" s="353">
        <v>186.61</v>
      </c>
      <c r="E32" s="394">
        <f>+D32/C32-1</f>
        <v>-6.2261306532663263E-2</v>
      </c>
    </row>
    <row r="33" spans="2:21" ht="16.5" thickTop="1" thickBot="1">
      <c r="B33" s="392" t="s">
        <v>515</v>
      </c>
      <c r="C33" s="353">
        <v>20.22063</v>
      </c>
      <c r="D33" s="353">
        <v>31.489639999999998</v>
      </c>
      <c r="E33" s="393">
        <f>+D33/C33-1</f>
        <v>0.55730261618950538</v>
      </c>
    </row>
    <row r="34" spans="2:21" ht="16.5" thickTop="1" thickBot="1">
      <c r="B34" s="392" t="s">
        <v>516</v>
      </c>
      <c r="C34" s="353">
        <v>0</v>
      </c>
      <c r="D34" s="353">
        <v>16</v>
      </c>
      <c r="E34" s="393" t="s">
        <v>159</v>
      </c>
    </row>
    <row r="35" spans="2:21" ht="16.5" thickTop="1" thickBot="1">
      <c r="B35" s="395" t="s">
        <v>402</v>
      </c>
      <c r="C35" s="396">
        <f>SUM(C11:C34)</f>
        <v>2335926.8347699996</v>
      </c>
      <c r="D35" s="396">
        <v>2371850.3795499997</v>
      </c>
      <c r="E35" s="393">
        <f>+D35/C35-1</f>
        <v>1.5378711458459371E-2</v>
      </c>
    </row>
    <row r="36" spans="2:21" ht="15.75" thickTop="1">
      <c r="B36" s="397" t="s">
        <v>517</v>
      </c>
      <c r="C36" s="398"/>
      <c r="D36" s="398"/>
      <c r="E36" s="398"/>
    </row>
    <row r="37" spans="2:21">
      <c r="B37" s="547" t="s">
        <v>418</v>
      </c>
      <c r="C37" s="548"/>
      <c r="D37" s="548"/>
      <c r="E37" s="548"/>
      <c r="G37" s="500"/>
      <c r="H37" s="500"/>
    </row>
    <row r="40" spans="2:21" ht="15.75" thickBot="1"/>
    <row r="41" spans="2:21" ht="15.75">
      <c r="B41" s="529" t="s">
        <v>623</v>
      </c>
      <c r="C41" s="530"/>
      <c r="D41" s="530"/>
      <c r="E41" s="530"/>
      <c r="F41" s="530"/>
      <c r="G41" s="530"/>
      <c r="H41" s="530"/>
      <c r="I41" s="530"/>
      <c r="J41" s="530"/>
      <c r="K41" s="530"/>
      <c r="L41" s="531"/>
      <c r="M41" s="476"/>
    </row>
    <row r="42" spans="2:21" ht="16.5" thickBot="1"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4"/>
      <c r="M42" s="476"/>
    </row>
    <row r="43" spans="2:21" ht="15.75" thickBot="1"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</row>
    <row r="44" spans="2:21" ht="16.5" thickTop="1" thickBot="1">
      <c r="B44" s="401" t="s">
        <v>518</v>
      </c>
      <c r="C44" s="477">
        <v>2007</v>
      </c>
      <c r="D44" s="477">
        <v>2008</v>
      </c>
      <c r="E44" s="477">
        <v>2009</v>
      </c>
      <c r="F44" s="477">
        <v>2010</v>
      </c>
      <c r="G44" s="477">
        <v>2011</v>
      </c>
      <c r="H44" s="477">
        <v>2012</v>
      </c>
      <c r="I44" s="477">
        <v>2013</v>
      </c>
      <c r="J44" s="402" t="s">
        <v>598</v>
      </c>
      <c r="K44" s="402" t="s">
        <v>409</v>
      </c>
      <c r="L44" s="402" t="s">
        <v>410</v>
      </c>
      <c r="M44" s="402" t="s">
        <v>411</v>
      </c>
    </row>
    <row r="45" spans="2:21" ht="16.5" thickTop="1" thickBot="1">
      <c r="B45" s="403" t="s">
        <v>548</v>
      </c>
      <c r="C45" s="404">
        <v>694.9900845200001</v>
      </c>
      <c r="D45" s="404">
        <v>952.02477149000003</v>
      </c>
      <c r="E45" s="404">
        <v>1435.9112964100004</v>
      </c>
      <c r="F45" s="404">
        <v>2034.5789073399994</v>
      </c>
      <c r="G45" s="404">
        <v>3513.8604258099995</v>
      </c>
      <c r="H45" s="404">
        <v>4366.1953645900012</v>
      </c>
      <c r="I45" s="404">
        <v>5247.6027079700016</v>
      </c>
      <c r="J45" s="404">
        <v>5090.5001263400009</v>
      </c>
      <c r="K45" s="404">
        <v>4238.4494349900006</v>
      </c>
      <c r="L45" s="404">
        <v>2335.9984197700005</v>
      </c>
      <c r="M45" s="501">
        <f>D35/1000</f>
        <v>2371.8503795499996</v>
      </c>
    </row>
    <row r="46" spans="2:21" ht="16.5" thickTop="1" thickBot="1">
      <c r="B46" s="358" t="s">
        <v>519</v>
      </c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</row>
    <row r="47" spans="2:21">
      <c r="B47" s="358" t="s">
        <v>520</v>
      </c>
      <c r="O47" s="535" t="s">
        <v>624</v>
      </c>
      <c r="P47" s="536"/>
      <c r="Q47" s="536"/>
      <c r="R47" s="536"/>
      <c r="S47" s="536"/>
      <c r="T47" s="536"/>
      <c r="U47" s="537"/>
    </row>
    <row r="48" spans="2:21" ht="15.75" thickBot="1">
      <c r="O48" s="538"/>
      <c r="P48" s="539"/>
      <c r="Q48" s="539"/>
      <c r="R48" s="539"/>
      <c r="S48" s="539"/>
      <c r="T48" s="539"/>
      <c r="U48" s="540"/>
    </row>
    <row r="73" spans="2:9">
      <c r="B73" s="354" t="s">
        <v>417</v>
      </c>
    </row>
    <row r="74" spans="2:9">
      <c r="B74" s="358" t="s">
        <v>418</v>
      </c>
    </row>
    <row r="75" spans="2:9">
      <c r="B75" s="358" t="s">
        <v>419</v>
      </c>
    </row>
    <row r="76" spans="2:9">
      <c r="B76" s="358"/>
      <c r="C76" s="400"/>
      <c r="D76" s="400"/>
      <c r="E76" s="400"/>
      <c r="F76" s="400"/>
      <c r="G76" s="400"/>
      <c r="H76" s="400"/>
      <c r="I76" s="400"/>
    </row>
    <row r="77" spans="2:9">
      <c r="B77" s="362" t="s">
        <v>420</v>
      </c>
      <c r="C77" s="400"/>
      <c r="D77" s="400"/>
      <c r="E77" s="400"/>
      <c r="F77" s="400"/>
      <c r="G77" s="400"/>
      <c r="H77" s="400"/>
      <c r="I77" s="400"/>
    </row>
    <row r="78" spans="2:9">
      <c r="B78" s="365"/>
      <c r="C78" s="400"/>
      <c r="D78" s="400"/>
      <c r="E78" s="400"/>
      <c r="F78" s="400"/>
    </row>
    <row r="79" spans="2:9">
      <c r="B79" s="365" t="s">
        <v>618</v>
      </c>
      <c r="C79" s="400"/>
      <c r="D79" s="400"/>
      <c r="E79" s="400"/>
      <c r="F79" s="400"/>
      <c r="G79" s="400"/>
      <c r="H79" s="400"/>
      <c r="I79" s="400"/>
    </row>
    <row r="80" spans="2:9">
      <c r="C80" s="400"/>
      <c r="D80" s="400"/>
      <c r="E80" s="400"/>
      <c r="F80" s="400"/>
    </row>
    <row r="81" spans="2:6">
      <c r="B81" s="365" t="s">
        <v>421</v>
      </c>
      <c r="C81" s="400"/>
      <c r="D81" s="400"/>
      <c r="E81" s="400"/>
      <c r="F81" s="400"/>
    </row>
    <row r="82" spans="2:6">
      <c r="B82" s="367" t="s">
        <v>422</v>
      </c>
      <c r="C82" s="399"/>
      <c r="D82" s="399"/>
      <c r="E82" s="399"/>
      <c r="F82" s="399"/>
    </row>
  </sheetData>
  <mergeCells count="7">
    <mergeCell ref="B41:L42"/>
    <mergeCell ref="O47:U48"/>
    <mergeCell ref="B3:R3"/>
    <mergeCell ref="B6:E6"/>
    <mergeCell ref="B7:E7"/>
    <mergeCell ref="B8:E8"/>
    <mergeCell ref="B37:E3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92"/>
  <sheetViews>
    <sheetView workbookViewId="0">
      <selection activeCell="D34" sqref="D34"/>
    </sheetView>
  </sheetViews>
  <sheetFormatPr baseColWidth="10" defaultRowHeight="15"/>
  <cols>
    <col min="1" max="1" width="11.42578125" style="289"/>
    <col min="2" max="2" width="96.28515625" style="289" bestFit="1" customWidth="1"/>
    <col min="3" max="4" width="16.28515625" style="289" bestFit="1" customWidth="1"/>
    <col min="5" max="10" width="11.42578125" style="289"/>
    <col min="11" max="11" width="55.7109375" style="289" bestFit="1" customWidth="1"/>
    <col min="12" max="12" width="15" style="289" bestFit="1" customWidth="1"/>
    <col min="13" max="13" width="13.7109375" style="289" bestFit="1" customWidth="1"/>
    <col min="14" max="257" width="11.42578125" style="289"/>
    <col min="258" max="258" width="96.28515625" style="289" bestFit="1" customWidth="1"/>
    <col min="259" max="260" width="16.28515625" style="289" bestFit="1" customWidth="1"/>
    <col min="261" max="266" width="11.42578125" style="289"/>
    <col min="267" max="267" width="55.7109375" style="289" bestFit="1" customWidth="1"/>
    <col min="268" max="268" width="15" style="289" bestFit="1" customWidth="1"/>
    <col min="269" max="269" width="13.7109375" style="289" bestFit="1" customWidth="1"/>
    <col min="270" max="513" width="11.42578125" style="289"/>
    <col min="514" max="514" width="96.28515625" style="289" bestFit="1" customWidth="1"/>
    <col min="515" max="516" width="16.28515625" style="289" bestFit="1" customWidth="1"/>
    <col min="517" max="522" width="11.42578125" style="289"/>
    <col min="523" max="523" width="55.7109375" style="289" bestFit="1" customWidth="1"/>
    <col min="524" max="524" width="15" style="289" bestFit="1" customWidth="1"/>
    <col min="525" max="525" width="13.7109375" style="289" bestFit="1" customWidth="1"/>
    <col min="526" max="769" width="11.42578125" style="289"/>
    <col min="770" max="770" width="96.28515625" style="289" bestFit="1" customWidth="1"/>
    <col min="771" max="772" width="16.28515625" style="289" bestFit="1" customWidth="1"/>
    <col min="773" max="778" width="11.42578125" style="289"/>
    <col min="779" max="779" width="55.7109375" style="289" bestFit="1" customWidth="1"/>
    <col min="780" max="780" width="15" style="289" bestFit="1" customWidth="1"/>
    <col min="781" max="781" width="13.7109375" style="289" bestFit="1" customWidth="1"/>
    <col min="782" max="1025" width="11.42578125" style="289"/>
    <col min="1026" max="1026" width="96.28515625" style="289" bestFit="1" customWidth="1"/>
    <col min="1027" max="1028" width="16.28515625" style="289" bestFit="1" customWidth="1"/>
    <col min="1029" max="1034" width="11.42578125" style="289"/>
    <col min="1035" max="1035" width="55.7109375" style="289" bestFit="1" customWidth="1"/>
    <col min="1036" max="1036" width="15" style="289" bestFit="1" customWidth="1"/>
    <col min="1037" max="1037" width="13.7109375" style="289" bestFit="1" customWidth="1"/>
    <col min="1038" max="1281" width="11.42578125" style="289"/>
    <col min="1282" max="1282" width="96.28515625" style="289" bestFit="1" customWidth="1"/>
    <col min="1283" max="1284" width="16.28515625" style="289" bestFit="1" customWidth="1"/>
    <col min="1285" max="1290" width="11.42578125" style="289"/>
    <col min="1291" max="1291" width="55.7109375" style="289" bestFit="1" customWidth="1"/>
    <col min="1292" max="1292" width="15" style="289" bestFit="1" customWidth="1"/>
    <col min="1293" max="1293" width="13.7109375" style="289" bestFit="1" customWidth="1"/>
    <col min="1294" max="1537" width="11.42578125" style="289"/>
    <col min="1538" max="1538" width="96.28515625" style="289" bestFit="1" customWidth="1"/>
    <col min="1539" max="1540" width="16.28515625" style="289" bestFit="1" customWidth="1"/>
    <col min="1541" max="1546" width="11.42578125" style="289"/>
    <col min="1547" max="1547" width="55.7109375" style="289" bestFit="1" customWidth="1"/>
    <col min="1548" max="1548" width="15" style="289" bestFit="1" customWidth="1"/>
    <col min="1549" max="1549" width="13.7109375" style="289" bestFit="1" customWidth="1"/>
    <col min="1550" max="1793" width="11.42578125" style="289"/>
    <col min="1794" max="1794" width="96.28515625" style="289" bestFit="1" customWidth="1"/>
    <col min="1795" max="1796" width="16.28515625" style="289" bestFit="1" customWidth="1"/>
    <col min="1797" max="1802" width="11.42578125" style="289"/>
    <col min="1803" max="1803" width="55.7109375" style="289" bestFit="1" customWidth="1"/>
    <col min="1804" max="1804" width="15" style="289" bestFit="1" customWidth="1"/>
    <col min="1805" max="1805" width="13.7109375" style="289" bestFit="1" customWidth="1"/>
    <col min="1806" max="2049" width="11.42578125" style="289"/>
    <col min="2050" max="2050" width="96.28515625" style="289" bestFit="1" customWidth="1"/>
    <col min="2051" max="2052" width="16.28515625" style="289" bestFit="1" customWidth="1"/>
    <col min="2053" max="2058" width="11.42578125" style="289"/>
    <col min="2059" max="2059" width="55.7109375" style="289" bestFit="1" customWidth="1"/>
    <col min="2060" max="2060" width="15" style="289" bestFit="1" customWidth="1"/>
    <col min="2061" max="2061" width="13.7109375" style="289" bestFit="1" customWidth="1"/>
    <col min="2062" max="2305" width="11.42578125" style="289"/>
    <col min="2306" max="2306" width="96.28515625" style="289" bestFit="1" customWidth="1"/>
    <col min="2307" max="2308" width="16.28515625" style="289" bestFit="1" customWidth="1"/>
    <col min="2309" max="2314" width="11.42578125" style="289"/>
    <col min="2315" max="2315" width="55.7109375" style="289" bestFit="1" customWidth="1"/>
    <col min="2316" max="2316" width="15" style="289" bestFit="1" customWidth="1"/>
    <col min="2317" max="2317" width="13.7109375" style="289" bestFit="1" customWidth="1"/>
    <col min="2318" max="2561" width="11.42578125" style="289"/>
    <col min="2562" max="2562" width="96.28515625" style="289" bestFit="1" customWidth="1"/>
    <col min="2563" max="2564" width="16.28515625" style="289" bestFit="1" customWidth="1"/>
    <col min="2565" max="2570" width="11.42578125" style="289"/>
    <col min="2571" max="2571" width="55.7109375" style="289" bestFit="1" customWidth="1"/>
    <col min="2572" max="2572" width="15" style="289" bestFit="1" customWidth="1"/>
    <col min="2573" max="2573" width="13.7109375" style="289" bestFit="1" customWidth="1"/>
    <col min="2574" max="2817" width="11.42578125" style="289"/>
    <col min="2818" max="2818" width="96.28515625" style="289" bestFit="1" customWidth="1"/>
    <col min="2819" max="2820" width="16.28515625" style="289" bestFit="1" customWidth="1"/>
    <col min="2821" max="2826" width="11.42578125" style="289"/>
    <col min="2827" max="2827" width="55.7109375" style="289" bestFit="1" customWidth="1"/>
    <col min="2828" max="2828" width="15" style="289" bestFit="1" customWidth="1"/>
    <col min="2829" max="2829" width="13.7109375" style="289" bestFit="1" customWidth="1"/>
    <col min="2830" max="3073" width="11.42578125" style="289"/>
    <col min="3074" max="3074" width="96.28515625" style="289" bestFit="1" customWidth="1"/>
    <col min="3075" max="3076" width="16.28515625" style="289" bestFit="1" customWidth="1"/>
    <col min="3077" max="3082" width="11.42578125" style="289"/>
    <col min="3083" max="3083" width="55.7109375" style="289" bestFit="1" customWidth="1"/>
    <col min="3084" max="3084" width="15" style="289" bestFit="1" customWidth="1"/>
    <col min="3085" max="3085" width="13.7109375" style="289" bestFit="1" customWidth="1"/>
    <col min="3086" max="3329" width="11.42578125" style="289"/>
    <col min="3330" max="3330" width="96.28515625" style="289" bestFit="1" customWidth="1"/>
    <col min="3331" max="3332" width="16.28515625" style="289" bestFit="1" customWidth="1"/>
    <col min="3333" max="3338" width="11.42578125" style="289"/>
    <col min="3339" max="3339" width="55.7109375" style="289" bestFit="1" customWidth="1"/>
    <col min="3340" max="3340" width="15" style="289" bestFit="1" customWidth="1"/>
    <col min="3341" max="3341" width="13.7109375" style="289" bestFit="1" customWidth="1"/>
    <col min="3342" max="3585" width="11.42578125" style="289"/>
    <col min="3586" max="3586" width="96.28515625" style="289" bestFit="1" customWidth="1"/>
    <col min="3587" max="3588" width="16.28515625" style="289" bestFit="1" customWidth="1"/>
    <col min="3589" max="3594" width="11.42578125" style="289"/>
    <col min="3595" max="3595" width="55.7109375" style="289" bestFit="1" customWidth="1"/>
    <col min="3596" max="3596" width="15" style="289" bestFit="1" customWidth="1"/>
    <col min="3597" max="3597" width="13.7109375" style="289" bestFit="1" customWidth="1"/>
    <col min="3598" max="3841" width="11.42578125" style="289"/>
    <col min="3842" max="3842" width="96.28515625" style="289" bestFit="1" customWidth="1"/>
    <col min="3843" max="3844" width="16.28515625" style="289" bestFit="1" customWidth="1"/>
    <col min="3845" max="3850" width="11.42578125" style="289"/>
    <col min="3851" max="3851" width="55.7109375" style="289" bestFit="1" customWidth="1"/>
    <col min="3852" max="3852" width="15" style="289" bestFit="1" customWidth="1"/>
    <col min="3853" max="3853" width="13.7109375" style="289" bestFit="1" customWidth="1"/>
    <col min="3854" max="4097" width="11.42578125" style="289"/>
    <col min="4098" max="4098" width="96.28515625" style="289" bestFit="1" customWidth="1"/>
    <col min="4099" max="4100" width="16.28515625" style="289" bestFit="1" customWidth="1"/>
    <col min="4101" max="4106" width="11.42578125" style="289"/>
    <col min="4107" max="4107" width="55.7109375" style="289" bestFit="1" customWidth="1"/>
    <col min="4108" max="4108" width="15" style="289" bestFit="1" customWidth="1"/>
    <col min="4109" max="4109" width="13.7109375" style="289" bestFit="1" customWidth="1"/>
    <col min="4110" max="4353" width="11.42578125" style="289"/>
    <col min="4354" max="4354" width="96.28515625" style="289" bestFit="1" customWidth="1"/>
    <col min="4355" max="4356" width="16.28515625" style="289" bestFit="1" customWidth="1"/>
    <col min="4357" max="4362" width="11.42578125" style="289"/>
    <col min="4363" max="4363" width="55.7109375" style="289" bestFit="1" customWidth="1"/>
    <col min="4364" max="4364" width="15" style="289" bestFit="1" customWidth="1"/>
    <col min="4365" max="4365" width="13.7109375" style="289" bestFit="1" customWidth="1"/>
    <col min="4366" max="4609" width="11.42578125" style="289"/>
    <col min="4610" max="4610" width="96.28515625" style="289" bestFit="1" customWidth="1"/>
    <col min="4611" max="4612" width="16.28515625" style="289" bestFit="1" customWidth="1"/>
    <col min="4613" max="4618" width="11.42578125" style="289"/>
    <col min="4619" max="4619" width="55.7109375" style="289" bestFit="1" customWidth="1"/>
    <col min="4620" max="4620" width="15" style="289" bestFit="1" customWidth="1"/>
    <col min="4621" max="4621" width="13.7109375" style="289" bestFit="1" customWidth="1"/>
    <col min="4622" max="4865" width="11.42578125" style="289"/>
    <col min="4866" max="4866" width="96.28515625" style="289" bestFit="1" customWidth="1"/>
    <col min="4867" max="4868" width="16.28515625" style="289" bestFit="1" customWidth="1"/>
    <col min="4869" max="4874" width="11.42578125" style="289"/>
    <col min="4875" max="4875" width="55.7109375" style="289" bestFit="1" customWidth="1"/>
    <col min="4876" max="4876" width="15" style="289" bestFit="1" customWidth="1"/>
    <col min="4877" max="4877" width="13.7109375" style="289" bestFit="1" customWidth="1"/>
    <col min="4878" max="5121" width="11.42578125" style="289"/>
    <col min="5122" max="5122" width="96.28515625" style="289" bestFit="1" customWidth="1"/>
    <col min="5123" max="5124" width="16.28515625" style="289" bestFit="1" customWidth="1"/>
    <col min="5125" max="5130" width="11.42578125" style="289"/>
    <col min="5131" max="5131" width="55.7109375" style="289" bestFit="1" customWidth="1"/>
    <col min="5132" max="5132" width="15" style="289" bestFit="1" customWidth="1"/>
    <col min="5133" max="5133" width="13.7109375" style="289" bestFit="1" customWidth="1"/>
    <col min="5134" max="5377" width="11.42578125" style="289"/>
    <col min="5378" max="5378" width="96.28515625" style="289" bestFit="1" customWidth="1"/>
    <col min="5379" max="5380" width="16.28515625" style="289" bestFit="1" customWidth="1"/>
    <col min="5381" max="5386" width="11.42578125" style="289"/>
    <col min="5387" max="5387" width="55.7109375" style="289" bestFit="1" customWidth="1"/>
    <col min="5388" max="5388" width="15" style="289" bestFit="1" customWidth="1"/>
    <col min="5389" max="5389" width="13.7109375" style="289" bestFit="1" customWidth="1"/>
    <col min="5390" max="5633" width="11.42578125" style="289"/>
    <col min="5634" max="5634" width="96.28515625" style="289" bestFit="1" customWidth="1"/>
    <col min="5635" max="5636" width="16.28515625" style="289" bestFit="1" customWidth="1"/>
    <col min="5637" max="5642" width="11.42578125" style="289"/>
    <col min="5643" max="5643" width="55.7109375" style="289" bestFit="1" customWidth="1"/>
    <col min="5644" max="5644" width="15" style="289" bestFit="1" customWidth="1"/>
    <col min="5645" max="5645" width="13.7109375" style="289" bestFit="1" customWidth="1"/>
    <col min="5646" max="5889" width="11.42578125" style="289"/>
    <col min="5890" max="5890" width="96.28515625" style="289" bestFit="1" customWidth="1"/>
    <col min="5891" max="5892" width="16.28515625" style="289" bestFit="1" customWidth="1"/>
    <col min="5893" max="5898" width="11.42578125" style="289"/>
    <col min="5899" max="5899" width="55.7109375" style="289" bestFit="1" customWidth="1"/>
    <col min="5900" max="5900" width="15" style="289" bestFit="1" customWidth="1"/>
    <col min="5901" max="5901" width="13.7109375" style="289" bestFit="1" customWidth="1"/>
    <col min="5902" max="6145" width="11.42578125" style="289"/>
    <col min="6146" max="6146" width="96.28515625" style="289" bestFit="1" customWidth="1"/>
    <col min="6147" max="6148" width="16.28515625" style="289" bestFit="1" customWidth="1"/>
    <col min="6149" max="6154" width="11.42578125" style="289"/>
    <col min="6155" max="6155" width="55.7109375" style="289" bestFit="1" customWidth="1"/>
    <col min="6156" max="6156" width="15" style="289" bestFit="1" customWidth="1"/>
    <col min="6157" max="6157" width="13.7109375" style="289" bestFit="1" customWidth="1"/>
    <col min="6158" max="6401" width="11.42578125" style="289"/>
    <col min="6402" max="6402" width="96.28515625" style="289" bestFit="1" customWidth="1"/>
    <col min="6403" max="6404" width="16.28515625" style="289" bestFit="1" customWidth="1"/>
    <col min="6405" max="6410" width="11.42578125" style="289"/>
    <col min="6411" max="6411" width="55.7109375" style="289" bestFit="1" customWidth="1"/>
    <col min="6412" max="6412" width="15" style="289" bestFit="1" customWidth="1"/>
    <col min="6413" max="6413" width="13.7109375" style="289" bestFit="1" customWidth="1"/>
    <col min="6414" max="6657" width="11.42578125" style="289"/>
    <col min="6658" max="6658" width="96.28515625" style="289" bestFit="1" customWidth="1"/>
    <col min="6659" max="6660" width="16.28515625" style="289" bestFit="1" customWidth="1"/>
    <col min="6661" max="6666" width="11.42578125" style="289"/>
    <col min="6667" max="6667" width="55.7109375" style="289" bestFit="1" customWidth="1"/>
    <col min="6668" max="6668" width="15" style="289" bestFit="1" customWidth="1"/>
    <col min="6669" max="6669" width="13.7109375" style="289" bestFit="1" customWidth="1"/>
    <col min="6670" max="6913" width="11.42578125" style="289"/>
    <col min="6914" max="6914" width="96.28515625" style="289" bestFit="1" customWidth="1"/>
    <col min="6915" max="6916" width="16.28515625" style="289" bestFit="1" customWidth="1"/>
    <col min="6917" max="6922" width="11.42578125" style="289"/>
    <col min="6923" max="6923" width="55.7109375" style="289" bestFit="1" customWidth="1"/>
    <col min="6924" max="6924" width="15" style="289" bestFit="1" customWidth="1"/>
    <col min="6925" max="6925" width="13.7109375" style="289" bestFit="1" customWidth="1"/>
    <col min="6926" max="7169" width="11.42578125" style="289"/>
    <col min="7170" max="7170" width="96.28515625" style="289" bestFit="1" customWidth="1"/>
    <col min="7171" max="7172" width="16.28515625" style="289" bestFit="1" customWidth="1"/>
    <col min="7173" max="7178" width="11.42578125" style="289"/>
    <col min="7179" max="7179" width="55.7109375" style="289" bestFit="1" customWidth="1"/>
    <col min="7180" max="7180" width="15" style="289" bestFit="1" customWidth="1"/>
    <col min="7181" max="7181" width="13.7109375" style="289" bestFit="1" customWidth="1"/>
    <col min="7182" max="7425" width="11.42578125" style="289"/>
    <col min="7426" max="7426" width="96.28515625" style="289" bestFit="1" customWidth="1"/>
    <col min="7427" max="7428" width="16.28515625" style="289" bestFit="1" customWidth="1"/>
    <col min="7429" max="7434" width="11.42578125" style="289"/>
    <col min="7435" max="7435" width="55.7109375" style="289" bestFit="1" customWidth="1"/>
    <col min="7436" max="7436" width="15" style="289" bestFit="1" customWidth="1"/>
    <col min="7437" max="7437" width="13.7109375" style="289" bestFit="1" customWidth="1"/>
    <col min="7438" max="7681" width="11.42578125" style="289"/>
    <col min="7682" max="7682" width="96.28515625" style="289" bestFit="1" customWidth="1"/>
    <col min="7683" max="7684" width="16.28515625" style="289" bestFit="1" customWidth="1"/>
    <col min="7685" max="7690" width="11.42578125" style="289"/>
    <col min="7691" max="7691" width="55.7109375" style="289" bestFit="1" customWidth="1"/>
    <col min="7692" max="7692" width="15" style="289" bestFit="1" customWidth="1"/>
    <col min="7693" max="7693" width="13.7109375" style="289" bestFit="1" customWidth="1"/>
    <col min="7694" max="7937" width="11.42578125" style="289"/>
    <col min="7938" max="7938" width="96.28515625" style="289" bestFit="1" customWidth="1"/>
    <col min="7939" max="7940" width="16.28515625" style="289" bestFit="1" customWidth="1"/>
    <col min="7941" max="7946" width="11.42578125" style="289"/>
    <col min="7947" max="7947" width="55.7109375" style="289" bestFit="1" customWidth="1"/>
    <col min="7948" max="7948" width="15" style="289" bestFit="1" customWidth="1"/>
    <col min="7949" max="7949" width="13.7109375" style="289" bestFit="1" customWidth="1"/>
    <col min="7950" max="8193" width="11.42578125" style="289"/>
    <col min="8194" max="8194" width="96.28515625" style="289" bestFit="1" customWidth="1"/>
    <col min="8195" max="8196" width="16.28515625" style="289" bestFit="1" customWidth="1"/>
    <col min="8197" max="8202" width="11.42578125" style="289"/>
    <col min="8203" max="8203" width="55.7109375" style="289" bestFit="1" customWidth="1"/>
    <col min="8204" max="8204" width="15" style="289" bestFit="1" customWidth="1"/>
    <col min="8205" max="8205" width="13.7109375" style="289" bestFit="1" customWidth="1"/>
    <col min="8206" max="8449" width="11.42578125" style="289"/>
    <col min="8450" max="8450" width="96.28515625" style="289" bestFit="1" customWidth="1"/>
    <col min="8451" max="8452" width="16.28515625" style="289" bestFit="1" customWidth="1"/>
    <col min="8453" max="8458" width="11.42578125" style="289"/>
    <col min="8459" max="8459" width="55.7109375" style="289" bestFit="1" customWidth="1"/>
    <col min="8460" max="8460" width="15" style="289" bestFit="1" customWidth="1"/>
    <col min="8461" max="8461" width="13.7109375" style="289" bestFit="1" customWidth="1"/>
    <col min="8462" max="8705" width="11.42578125" style="289"/>
    <col min="8706" max="8706" width="96.28515625" style="289" bestFit="1" customWidth="1"/>
    <col min="8707" max="8708" width="16.28515625" style="289" bestFit="1" customWidth="1"/>
    <col min="8709" max="8714" width="11.42578125" style="289"/>
    <col min="8715" max="8715" width="55.7109375" style="289" bestFit="1" customWidth="1"/>
    <col min="8716" max="8716" width="15" style="289" bestFit="1" customWidth="1"/>
    <col min="8717" max="8717" width="13.7109375" style="289" bestFit="1" customWidth="1"/>
    <col min="8718" max="8961" width="11.42578125" style="289"/>
    <col min="8962" max="8962" width="96.28515625" style="289" bestFit="1" customWidth="1"/>
    <col min="8963" max="8964" width="16.28515625" style="289" bestFit="1" customWidth="1"/>
    <col min="8965" max="8970" width="11.42578125" style="289"/>
    <col min="8971" max="8971" width="55.7109375" style="289" bestFit="1" customWidth="1"/>
    <col min="8972" max="8972" width="15" style="289" bestFit="1" customWidth="1"/>
    <col min="8973" max="8973" width="13.7109375" style="289" bestFit="1" customWidth="1"/>
    <col min="8974" max="9217" width="11.42578125" style="289"/>
    <col min="9218" max="9218" width="96.28515625" style="289" bestFit="1" customWidth="1"/>
    <col min="9219" max="9220" width="16.28515625" style="289" bestFit="1" customWidth="1"/>
    <col min="9221" max="9226" width="11.42578125" style="289"/>
    <col min="9227" max="9227" width="55.7109375" style="289" bestFit="1" customWidth="1"/>
    <col min="9228" max="9228" width="15" style="289" bestFit="1" customWidth="1"/>
    <col min="9229" max="9229" width="13.7109375" style="289" bestFit="1" customWidth="1"/>
    <col min="9230" max="9473" width="11.42578125" style="289"/>
    <col min="9474" max="9474" width="96.28515625" style="289" bestFit="1" customWidth="1"/>
    <col min="9475" max="9476" width="16.28515625" style="289" bestFit="1" customWidth="1"/>
    <col min="9477" max="9482" width="11.42578125" style="289"/>
    <col min="9483" max="9483" width="55.7109375" style="289" bestFit="1" customWidth="1"/>
    <col min="9484" max="9484" width="15" style="289" bestFit="1" customWidth="1"/>
    <col min="9485" max="9485" width="13.7109375" style="289" bestFit="1" customWidth="1"/>
    <col min="9486" max="9729" width="11.42578125" style="289"/>
    <col min="9730" max="9730" width="96.28515625" style="289" bestFit="1" customWidth="1"/>
    <col min="9731" max="9732" width="16.28515625" style="289" bestFit="1" customWidth="1"/>
    <col min="9733" max="9738" width="11.42578125" style="289"/>
    <col min="9739" max="9739" width="55.7109375" style="289" bestFit="1" customWidth="1"/>
    <col min="9740" max="9740" width="15" style="289" bestFit="1" customWidth="1"/>
    <col min="9741" max="9741" width="13.7109375" style="289" bestFit="1" customWidth="1"/>
    <col min="9742" max="9985" width="11.42578125" style="289"/>
    <col min="9986" max="9986" width="96.28515625" style="289" bestFit="1" customWidth="1"/>
    <col min="9987" max="9988" width="16.28515625" style="289" bestFit="1" customWidth="1"/>
    <col min="9989" max="9994" width="11.42578125" style="289"/>
    <col min="9995" max="9995" width="55.7109375" style="289" bestFit="1" customWidth="1"/>
    <col min="9996" max="9996" width="15" style="289" bestFit="1" customWidth="1"/>
    <col min="9997" max="9997" width="13.7109375" style="289" bestFit="1" customWidth="1"/>
    <col min="9998" max="10241" width="11.42578125" style="289"/>
    <col min="10242" max="10242" width="96.28515625" style="289" bestFit="1" customWidth="1"/>
    <col min="10243" max="10244" width="16.28515625" style="289" bestFit="1" customWidth="1"/>
    <col min="10245" max="10250" width="11.42578125" style="289"/>
    <col min="10251" max="10251" width="55.7109375" style="289" bestFit="1" customWidth="1"/>
    <col min="10252" max="10252" width="15" style="289" bestFit="1" customWidth="1"/>
    <col min="10253" max="10253" width="13.7109375" style="289" bestFit="1" customWidth="1"/>
    <col min="10254" max="10497" width="11.42578125" style="289"/>
    <col min="10498" max="10498" width="96.28515625" style="289" bestFit="1" customWidth="1"/>
    <col min="10499" max="10500" width="16.28515625" style="289" bestFit="1" customWidth="1"/>
    <col min="10501" max="10506" width="11.42578125" style="289"/>
    <col min="10507" max="10507" width="55.7109375" style="289" bestFit="1" customWidth="1"/>
    <col min="10508" max="10508" width="15" style="289" bestFit="1" customWidth="1"/>
    <col min="10509" max="10509" width="13.7109375" style="289" bestFit="1" customWidth="1"/>
    <col min="10510" max="10753" width="11.42578125" style="289"/>
    <col min="10754" max="10754" width="96.28515625" style="289" bestFit="1" customWidth="1"/>
    <col min="10755" max="10756" width="16.28515625" style="289" bestFit="1" customWidth="1"/>
    <col min="10757" max="10762" width="11.42578125" style="289"/>
    <col min="10763" max="10763" width="55.7109375" style="289" bestFit="1" customWidth="1"/>
    <col min="10764" max="10764" width="15" style="289" bestFit="1" customWidth="1"/>
    <col min="10765" max="10765" width="13.7109375" style="289" bestFit="1" customWidth="1"/>
    <col min="10766" max="11009" width="11.42578125" style="289"/>
    <col min="11010" max="11010" width="96.28515625" style="289" bestFit="1" customWidth="1"/>
    <col min="11011" max="11012" width="16.28515625" style="289" bestFit="1" customWidth="1"/>
    <col min="11013" max="11018" width="11.42578125" style="289"/>
    <col min="11019" max="11019" width="55.7109375" style="289" bestFit="1" customWidth="1"/>
    <col min="11020" max="11020" width="15" style="289" bestFit="1" customWidth="1"/>
    <col min="11021" max="11021" width="13.7109375" style="289" bestFit="1" customWidth="1"/>
    <col min="11022" max="11265" width="11.42578125" style="289"/>
    <col min="11266" max="11266" width="96.28515625" style="289" bestFit="1" customWidth="1"/>
    <col min="11267" max="11268" width="16.28515625" style="289" bestFit="1" customWidth="1"/>
    <col min="11269" max="11274" width="11.42578125" style="289"/>
    <col min="11275" max="11275" width="55.7109375" style="289" bestFit="1" customWidth="1"/>
    <col min="11276" max="11276" width="15" style="289" bestFit="1" customWidth="1"/>
    <col min="11277" max="11277" width="13.7109375" style="289" bestFit="1" customWidth="1"/>
    <col min="11278" max="11521" width="11.42578125" style="289"/>
    <col min="11522" max="11522" width="96.28515625" style="289" bestFit="1" customWidth="1"/>
    <col min="11523" max="11524" width="16.28515625" style="289" bestFit="1" customWidth="1"/>
    <col min="11525" max="11530" width="11.42578125" style="289"/>
    <col min="11531" max="11531" width="55.7109375" style="289" bestFit="1" customWidth="1"/>
    <col min="11532" max="11532" width="15" style="289" bestFit="1" customWidth="1"/>
    <col min="11533" max="11533" width="13.7109375" style="289" bestFit="1" customWidth="1"/>
    <col min="11534" max="11777" width="11.42578125" style="289"/>
    <col min="11778" max="11778" width="96.28515625" style="289" bestFit="1" customWidth="1"/>
    <col min="11779" max="11780" width="16.28515625" style="289" bestFit="1" customWidth="1"/>
    <col min="11781" max="11786" width="11.42578125" style="289"/>
    <col min="11787" max="11787" width="55.7109375" style="289" bestFit="1" customWidth="1"/>
    <col min="11788" max="11788" width="15" style="289" bestFit="1" customWidth="1"/>
    <col min="11789" max="11789" width="13.7109375" style="289" bestFit="1" customWidth="1"/>
    <col min="11790" max="12033" width="11.42578125" style="289"/>
    <col min="12034" max="12034" width="96.28515625" style="289" bestFit="1" customWidth="1"/>
    <col min="12035" max="12036" width="16.28515625" style="289" bestFit="1" customWidth="1"/>
    <col min="12037" max="12042" width="11.42578125" style="289"/>
    <col min="12043" max="12043" width="55.7109375" style="289" bestFit="1" customWidth="1"/>
    <col min="12044" max="12044" width="15" style="289" bestFit="1" customWidth="1"/>
    <col min="12045" max="12045" width="13.7109375" style="289" bestFit="1" customWidth="1"/>
    <col min="12046" max="12289" width="11.42578125" style="289"/>
    <col min="12290" max="12290" width="96.28515625" style="289" bestFit="1" customWidth="1"/>
    <col min="12291" max="12292" width="16.28515625" style="289" bestFit="1" customWidth="1"/>
    <col min="12293" max="12298" width="11.42578125" style="289"/>
    <col min="12299" max="12299" width="55.7109375" style="289" bestFit="1" customWidth="1"/>
    <col min="12300" max="12300" width="15" style="289" bestFit="1" customWidth="1"/>
    <col min="12301" max="12301" width="13.7109375" style="289" bestFit="1" customWidth="1"/>
    <col min="12302" max="12545" width="11.42578125" style="289"/>
    <col min="12546" max="12546" width="96.28515625" style="289" bestFit="1" customWidth="1"/>
    <col min="12547" max="12548" width="16.28515625" style="289" bestFit="1" customWidth="1"/>
    <col min="12549" max="12554" width="11.42578125" style="289"/>
    <col min="12555" max="12555" width="55.7109375" style="289" bestFit="1" customWidth="1"/>
    <col min="12556" max="12556" width="15" style="289" bestFit="1" customWidth="1"/>
    <col min="12557" max="12557" width="13.7109375" style="289" bestFit="1" customWidth="1"/>
    <col min="12558" max="12801" width="11.42578125" style="289"/>
    <col min="12802" max="12802" width="96.28515625" style="289" bestFit="1" customWidth="1"/>
    <col min="12803" max="12804" width="16.28515625" style="289" bestFit="1" customWidth="1"/>
    <col min="12805" max="12810" width="11.42578125" style="289"/>
    <col min="12811" max="12811" width="55.7109375" style="289" bestFit="1" customWidth="1"/>
    <col min="12812" max="12812" width="15" style="289" bestFit="1" customWidth="1"/>
    <col min="12813" max="12813" width="13.7109375" style="289" bestFit="1" customWidth="1"/>
    <col min="12814" max="13057" width="11.42578125" style="289"/>
    <col min="13058" max="13058" width="96.28515625" style="289" bestFit="1" customWidth="1"/>
    <col min="13059" max="13060" width="16.28515625" style="289" bestFit="1" customWidth="1"/>
    <col min="13061" max="13066" width="11.42578125" style="289"/>
    <col min="13067" max="13067" width="55.7109375" style="289" bestFit="1" customWidth="1"/>
    <col min="13068" max="13068" width="15" style="289" bestFit="1" customWidth="1"/>
    <col min="13069" max="13069" width="13.7109375" style="289" bestFit="1" customWidth="1"/>
    <col min="13070" max="13313" width="11.42578125" style="289"/>
    <col min="13314" max="13314" width="96.28515625" style="289" bestFit="1" customWidth="1"/>
    <col min="13315" max="13316" width="16.28515625" style="289" bestFit="1" customWidth="1"/>
    <col min="13317" max="13322" width="11.42578125" style="289"/>
    <col min="13323" max="13323" width="55.7109375" style="289" bestFit="1" customWidth="1"/>
    <col min="13324" max="13324" width="15" style="289" bestFit="1" customWidth="1"/>
    <col min="13325" max="13325" width="13.7109375" style="289" bestFit="1" customWidth="1"/>
    <col min="13326" max="13569" width="11.42578125" style="289"/>
    <col min="13570" max="13570" width="96.28515625" style="289" bestFit="1" customWidth="1"/>
    <col min="13571" max="13572" width="16.28515625" style="289" bestFit="1" customWidth="1"/>
    <col min="13573" max="13578" width="11.42578125" style="289"/>
    <col min="13579" max="13579" width="55.7109375" style="289" bestFit="1" customWidth="1"/>
    <col min="13580" max="13580" width="15" style="289" bestFit="1" customWidth="1"/>
    <col min="13581" max="13581" width="13.7109375" style="289" bestFit="1" customWidth="1"/>
    <col min="13582" max="13825" width="11.42578125" style="289"/>
    <col min="13826" max="13826" width="96.28515625" style="289" bestFit="1" customWidth="1"/>
    <col min="13827" max="13828" width="16.28515625" style="289" bestFit="1" customWidth="1"/>
    <col min="13829" max="13834" width="11.42578125" style="289"/>
    <col min="13835" max="13835" width="55.7109375" style="289" bestFit="1" customWidth="1"/>
    <col min="13836" max="13836" width="15" style="289" bestFit="1" customWidth="1"/>
    <col min="13837" max="13837" width="13.7109375" style="289" bestFit="1" customWidth="1"/>
    <col min="13838" max="14081" width="11.42578125" style="289"/>
    <col min="14082" max="14082" width="96.28515625" style="289" bestFit="1" customWidth="1"/>
    <col min="14083" max="14084" width="16.28515625" style="289" bestFit="1" customWidth="1"/>
    <col min="14085" max="14090" width="11.42578125" style="289"/>
    <col min="14091" max="14091" width="55.7109375" style="289" bestFit="1" customWidth="1"/>
    <col min="14092" max="14092" width="15" style="289" bestFit="1" customWidth="1"/>
    <col min="14093" max="14093" width="13.7109375" style="289" bestFit="1" customWidth="1"/>
    <col min="14094" max="14337" width="11.42578125" style="289"/>
    <col min="14338" max="14338" width="96.28515625" style="289" bestFit="1" customWidth="1"/>
    <col min="14339" max="14340" width="16.28515625" style="289" bestFit="1" customWidth="1"/>
    <col min="14341" max="14346" width="11.42578125" style="289"/>
    <col min="14347" max="14347" width="55.7109375" style="289" bestFit="1" customWidth="1"/>
    <col min="14348" max="14348" width="15" style="289" bestFit="1" customWidth="1"/>
    <col min="14349" max="14349" width="13.7109375" style="289" bestFit="1" customWidth="1"/>
    <col min="14350" max="14593" width="11.42578125" style="289"/>
    <col min="14594" max="14594" width="96.28515625" style="289" bestFit="1" customWidth="1"/>
    <col min="14595" max="14596" width="16.28515625" style="289" bestFit="1" customWidth="1"/>
    <col min="14597" max="14602" width="11.42578125" style="289"/>
    <col min="14603" max="14603" width="55.7109375" style="289" bestFit="1" customWidth="1"/>
    <col min="14604" max="14604" width="15" style="289" bestFit="1" customWidth="1"/>
    <col min="14605" max="14605" width="13.7109375" style="289" bestFit="1" customWidth="1"/>
    <col min="14606" max="14849" width="11.42578125" style="289"/>
    <col min="14850" max="14850" width="96.28515625" style="289" bestFit="1" customWidth="1"/>
    <col min="14851" max="14852" width="16.28515625" style="289" bestFit="1" customWidth="1"/>
    <col min="14853" max="14858" width="11.42578125" style="289"/>
    <col min="14859" max="14859" width="55.7109375" style="289" bestFit="1" customWidth="1"/>
    <col min="14860" max="14860" width="15" style="289" bestFit="1" customWidth="1"/>
    <col min="14861" max="14861" width="13.7109375" style="289" bestFit="1" customWidth="1"/>
    <col min="14862" max="15105" width="11.42578125" style="289"/>
    <col min="15106" max="15106" width="96.28515625" style="289" bestFit="1" customWidth="1"/>
    <col min="15107" max="15108" width="16.28515625" style="289" bestFit="1" customWidth="1"/>
    <col min="15109" max="15114" width="11.42578125" style="289"/>
    <col min="15115" max="15115" width="55.7109375" style="289" bestFit="1" customWidth="1"/>
    <col min="15116" max="15116" width="15" style="289" bestFit="1" customWidth="1"/>
    <col min="15117" max="15117" width="13.7109375" style="289" bestFit="1" customWidth="1"/>
    <col min="15118" max="15361" width="11.42578125" style="289"/>
    <col min="15362" max="15362" width="96.28515625" style="289" bestFit="1" customWidth="1"/>
    <col min="15363" max="15364" width="16.28515625" style="289" bestFit="1" customWidth="1"/>
    <col min="15365" max="15370" width="11.42578125" style="289"/>
    <col min="15371" max="15371" width="55.7109375" style="289" bestFit="1" customWidth="1"/>
    <col min="15372" max="15372" width="15" style="289" bestFit="1" customWidth="1"/>
    <col min="15373" max="15373" width="13.7109375" style="289" bestFit="1" customWidth="1"/>
    <col min="15374" max="15617" width="11.42578125" style="289"/>
    <col min="15618" max="15618" width="96.28515625" style="289" bestFit="1" customWidth="1"/>
    <col min="15619" max="15620" width="16.28515625" style="289" bestFit="1" customWidth="1"/>
    <col min="15621" max="15626" width="11.42578125" style="289"/>
    <col min="15627" max="15627" width="55.7109375" style="289" bestFit="1" customWidth="1"/>
    <col min="15628" max="15628" width="15" style="289" bestFit="1" customWidth="1"/>
    <col min="15629" max="15629" width="13.7109375" style="289" bestFit="1" customWidth="1"/>
    <col min="15630" max="15873" width="11.42578125" style="289"/>
    <col min="15874" max="15874" width="96.28515625" style="289" bestFit="1" customWidth="1"/>
    <col min="15875" max="15876" width="16.28515625" style="289" bestFit="1" customWidth="1"/>
    <col min="15877" max="15882" width="11.42578125" style="289"/>
    <col min="15883" max="15883" width="55.7109375" style="289" bestFit="1" customWidth="1"/>
    <col min="15884" max="15884" width="15" style="289" bestFit="1" customWidth="1"/>
    <col min="15885" max="15885" width="13.7109375" style="289" bestFit="1" customWidth="1"/>
    <col min="15886" max="16129" width="11.42578125" style="289"/>
    <col min="16130" max="16130" width="96.28515625" style="289" bestFit="1" customWidth="1"/>
    <col min="16131" max="16132" width="16.28515625" style="289" bestFit="1" customWidth="1"/>
    <col min="16133" max="16138" width="11.42578125" style="289"/>
    <col min="16139" max="16139" width="55.7109375" style="289" bestFit="1" customWidth="1"/>
    <col min="16140" max="16140" width="15" style="289" bestFit="1" customWidth="1"/>
    <col min="16141" max="16141" width="13.7109375" style="289" bestFit="1" customWidth="1"/>
    <col min="16142" max="16384" width="11.42578125" style="289"/>
  </cols>
  <sheetData>
    <row r="2" spans="2:14">
      <c r="D2" s="559" t="s">
        <v>625</v>
      </c>
      <c r="E2" s="559"/>
      <c r="F2" s="559"/>
      <c r="G2" s="559"/>
      <c r="H2" s="559"/>
      <c r="I2" s="559"/>
      <c r="J2" s="559"/>
      <c r="K2" s="559"/>
      <c r="L2" s="559"/>
      <c r="M2" s="559"/>
    </row>
    <row r="3" spans="2:14">
      <c r="D3" s="559"/>
      <c r="E3" s="559"/>
      <c r="F3" s="559"/>
      <c r="G3" s="559"/>
      <c r="H3" s="559"/>
      <c r="I3" s="559"/>
      <c r="J3" s="559"/>
      <c r="K3" s="559"/>
      <c r="L3" s="559"/>
      <c r="M3" s="559"/>
    </row>
    <row r="5" spans="2:14">
      <c r="B5" s="289" t="s">
        <v>599</v>
      </c>
      <c r="C5" s="453"/>
      <c r="D5" s="453"/>
      <c r="K5" s="289" t="s">
        <v>599</v>
      </c>
      <c r="L5" s="453"/>
      <c r="M5" s="453"/>
    </row>
    <row r="6" spans="2:14">
      <c r="B6" s="549" t="s">
        <v>403</v>
      </c>
      <c r="C6" s="549"/>
      <c r="D6" s="549"/>
      <c r="E6" s="549"/>
      <c r="K6" s="549" t="s">
        <v>404</v>
      </c>
      <c r="L6" s="549"/>
      <c r="M6" s="549"/>
      <c r="N6" s="549"/>
    </row>
    <row r="7" spans="2:14" ht="15.75" thickBot="1">
      <c r="B7" s="560" t="s">
        <v>497</v>
      </c>
      <c r="C7" s="560"/>
      <c r="D7" s="560"/>
      <c r="E7" s="560"/>
      <c r="K7" s="561" t="s">
        <v>497</v>
      </c>
      <c r="L7" s="561"/>
      <c r="M7" s="561"/>
      <c r="N7" s="561"/>
    </row>
    <row r="8" spans="2:14" ht="16.5" thickTop="1" thickBot="1">
      <c r="B8" s="480" t="s">
        <v>498</v>
      </c>
      <c r="C8" s="556" t="s">
        <v>626</v>
      </c>
      <c r="D8" s="557"/>
      <c r="E8" s="558"/>
      <c r="K8" s="550" t="s">
        <v>498</v>
      </c>
      <c r="L8" s="556" t="s">
        <v>626</v>
      </c>
      <c r="M8" s="557"/>
      <c r="N8" s="558"/>
    </row>
    <row r="9" spans="2:14" ht="15.75" thickTop="1">
      <c r="B9" s="481"/>
      <c r="C9" s="378" t="s">
        <v>401</v>
      </c>
      <c r="D9" s="378" t="s">
        <v>426</v>
      </c>
      <c r="E9" s="379" t="s">
        <v>499</v>
      </c>
      <c r="K9" s="562"/>
      <c r="L9" s="378" t="s">
        <v>401</v>
      </c>
      <c r="M9" s="378" t="s">
        <v>426</v>
      </c>
      <c r="N9" s="378" t="s">
        <v>500</v>
      </c>
    </row>
    <row r="10" spans="2:14">
      <c r="B10" s="372" t="s">
        <v>41</v>
      </c>
      <c r="C10" s="454">
        <v>28060199</v>
      </c>
      <c r="D10" s="454">
        <v>59637475</v>
      </c>
      <c r="E10" s="375">
        <f t="shared" ref="E10:E21" si="0">+D10/C10-1</f>
        <v>1.1253404154403892</v>
      </c>
      <c r="K10" s="372" t="s">
        <v>33</v>
      </c>
      <c r="L10" s="454">
        <v>16308430</v>
      </c>
      <c r="M10" s="454">
        <v>73711483</v>
      </c>
      <c r="N10" s="375" t="s">
        <v>159</v>
      </c>
    </row>
    <row r="11" spans="2:14">
      <c r="B11" s="372" t="s">
        <v>33</v>
      </c>
      <c r="C11" s="454">
        <v>23709758</v>
      </c>
      <c r="D11" s="454">
        <v>33781937</v>
      </c>
      <c r="E11" s="375">
        <f t="shared" si="0"/>
        <v>0.42481154805544619</v>
      </c>
      <c r="K11" s="372" t="s">
        <v>40</v>
      </c>
      <c r="L11" s="454">
        <v>39939048</v>
      </c>
      <c r="M11" s="454">
        <v>47445050</v>
      </c>
      <c r="N11" s="375">
        <f t="shared" ref="N11:N21" si="1">+M11/L11-1</f>
        <v>0.18793642752826756</v>
      </c>
    </row>
    <row r="12" spans="2:14">
      <c r="B12" s="372" t="s">
        <v>40</v>
      </c>
      <c r="C12" s="454">
        <v>21430581</v>
      </c>
      <c r="D12" s="454">
        <v>14536345</v>
      </c>
      <c r="E12" s="374">
        <f t="shared" si="0"/>
        <v>-0.32170084422816159</v>
      </c>
      <c r="K12" s="372" t="s">
        <v>41</v>
      </c>
      <c r="L12" s="454">
        <v>39091543</v>
      </c>
      <c r="M12" s="454">
        <v>34008370</v>
      </c>
      <c r="N12" s="374">
        <f t="shared" si="1"/>
        <v>-0.13003254949542409</v>
      </c>
    </row>
    <row r="13" spans="2:14">
      <c r="B13" s="372" t="s">
        <v>35</v>
      </c>
      <c r="C13" s="454">
        <v>14672239.599999998</v>
      </c>
      <c r="D13" s="454">
        <v>5831030.8799999999</v>
      </c>
      <c r="E13" s="374">
        <f t="shared" si="0"/>
        <v>-0.60258072121450357</v>
      </c>
      <c r="K13" s="372" t="s">
        <v>212</v>
      </c>
      <c r="L13" s="454">
        <v>2050148.94</v>
      </c>
      <c r="M13" s="454">
        <v>14012303.529999997</v>
      </c>
      <c r="N13" s="375" t="s">
        <v>159</v>
      </c>
    </row>
    <row r="14" spans="2:14">
      <c r="B14" s="372" t="s">
        <v>350</v>
      </c>
      <c r="C14" s="454">
        <v>8327644</v>
      </c>
      <c r="D14" s="454">
        <v>5286066</v>
      </c>
      <c r="E14" s="374">
        <f t="shared" si="0"/>
        <v>-0.36523871577603462</v>
      </c>
      <c r="K14" s="372" t="s">
        <v>37</v>
      </c>
      <c r="L14" s="454">
        <v>3832253</v>
      </c>
      <c r="M14" s="454">
        <v>4864658</v>
      </c>
      <c r="N14" s="375">
        <f t="shared" si="1"/>
        <v>0.26939896713499856</v>
      </c>
    </row>
    <row r="15" spans="2:14">
      <c r="B15" s="499" t="s">
        <v>49</v>
      </c>
      <c r="C15" s="454">
        <v>108717</v>
      </c>
      <c r="D15" s="454">
        <v>3894359</v>
      </c>
      <c r="E15" s="375" t="s">
        <v>159</v>
      </c>
      <c r="K15" s="499" t="s">
        <v>52</v>
      </c>
      <c r="L15" s="454">
        <v>1141139</v>
      </c>
      <c r="M15" s="454">
        <v>4481477</v>
      </c>
      <c r="N15" s="375" t="s">
        <v>159</v>
      </c>
    </row>
    <row r="16" spans="2:14">
      <c r="B16" s="372" t="s">
        <v>34</v>
      </c>
      <c r="C16" s="454">
        <v>4965767</v>
      </c>
      <c r="D16" s="454">
        <v>3595880</v>
      </c>
      <c r="E16" s="374">
        <f t="shared" si="0"/>
        <v>-0.27586614514937979</v>
      </c>
      <c r="K16" s="372" t="s">
        <v>39</v>
      </c>
      <c r="L16" s="454">
        <v>28091024</v>
      </c>
      <c r="M16" s="454">
        <v>4449521</v>
      </c>
      <c r="N16" s="374">
        <f t="shared" si="1"/>
        <v>-0.84160346023697818</v>
      </c>
    </row>
    <row r="17" spans="2:14">
      <c r="B17" s="372" t="s">
        <v>453</v>
      </c>
      <c r="C17" s="454">
        <v>2184306</v>
      </c>
      <c r="D17" s="454">
        <v>2807150.78</v>
      </c>
      <c r="E17" s="375">
        <f t="shared" si="0"/>
        <v>0.2851453871389813</v>
      </c>
      <c r="K17" s="499" t="s">
        <v>350</v>
      </c>
      <c r="L17" s="454">
        <v>1503122</v>
      </c>
      <c r="M17" s="454">
        <v>3260365</v>
      </c>
      <c r="N17" s="375">
        <f t="shared" si="1"/>
        <v>1.1690621253630775</v>
      </c>
    </row>
    <row r="18" spans="2:14">
      <c r="B18" s="372" t="s">
        <v>212</v>
      </c>
      <c r="C18" s="454">
        <v>607882.88</v>
      </c>
      <c r="D18" s="454">
        <v>2752452.3</v>
      </c>
      <c r="E18" s="375">
        <f t="shared" si="0"/>
        <v>3.5279319266237597</v>
      </c>
      <c r="K18" s="372" t="s">
        <v>390</v>
      </c>
      <c r="L18" s="454">
        <v>4676579.59</v>
      </c>
      <c r="M18" s="454">
        <v>3177612.46</v>
      </c>
      <c r="N18" s="374">
        <f t="shared" si="1"/>
        <v>-0.32052638069183381</v>
      </c>
    </row>
    <row r="19" spans="2:14">
      <c r="B19" s="372" t="s">
        <v>53</v>
      </c>
      <c r="C19" s="454">
        <v>663008</v>
      </c>
      <c r="D19" s="454">
        <v>1819114.2599999998</v>
      </c>
      <c r="E19" s="375">
        <f t="shared" si="0"/>
        <v>1.7437289746126741</v>
      </c>
      <c r="K19" s="372" t="s">
        <v>544</v>
      </c>
      <c r="L19" s="454">
        <v>2831084.08</v>
      </c>
      <c r="M19" s="454">
        <v>2878281.5300000003</v>
      </c>
      <c r="N19" s="375">
        <f t="shared" si="1"/>
        <v>1.6671157996833497E-2</v>
      </c>
    </row>
    <row r="20" spans="2:14">
      <c r="B20" s="380" t="s">
        <v>600</v>
      </c>
      <c r="C20" s="381">
        <f>C21-SUM(C10:C19)</f>
        <v>29565005.729999989</v>
      </c>
      <c r="D20" s="381">
        <f>D21-SUM(D10:D19)</f>
        <v>16533867.400000006</v>
      </c>
      <c r="E20" s="374">
        <f t="shared" si="0"/>
        <v>-0.44076224604878467</v>
      </c>
      <c r="K20" s="380" t="s">
        <v>501</v>
      </c>
      <c r="L20" s="382">
        <f>L21-SUM(L10:L19)</f>
        <v>49485282.339999974</v>
      </c>
      <c r="M20" s="382">
        <f>M21-SUM(M10:M19)</f>
        <v>44117882.669999987</v>
      </c>
      <c r="N20" s="374">
        <f t="shared" si="1"/>
        <v>-0.10846456595159015</v>
      </c>
    </row>
    <row r="21" spans="2:14">
      <c r="B21" s="383" t="s">
        <v>113</v>
      </c>
      <c r="C21" s="404">
        <v>134295108.20999998</v>
      </c>
      <c r="D21" s="404">
        <v>150475677.62</v>
      </c>
      <c r="E21" s="375">
        <f t="shared" si="0"/>
        <v>0.12048517347853172</v>
      </c>
      <c r="K21" s="383" t="s">
        <v>113</v>
      </c>
      <c r="L21" s="404">
        <v>188949653.94999999</v>
      </c>
      <c r="M21" s="404">
        <v>236407004.19</v>
      </c>
      <c r="N21" s="375">
        <f t="shared" si="1"/>
        <v>0.25116399658799171</v>
      </c>
    </row>
    <row r="22" spans="2:14">
      <c r="C22" s="453"/>
      <c r="D22" s="453"/>
      <c r="L22" s="453"/>
      <c r="M22" s="453"/>
    </row>
    <row r="23" spans="2:14">
      <c r="C23" s="453"/>
      <c r="D23" s="453"/>
      <c r="L23" s="453"/>
      <c r="M23" s="453"/>
    </row>
    <row r="24" spans="2:14">
      <c r="C24" s="453"/>
      <c r="D24" s="453"/>
      <c r="L24" s="453"/>
      <c r="M24" s="453"/>
    </row>
    <row r="25" spans="2:14">
      <c r="B25" s="289" t="s">
        <v>599</v>
      </c>
      <c r="K25" s="502" t="s">
        <v>599</v>
      </c>
      <c r="L25" s="453"/>
      <c r="M25" s="453"/>
    </row>
    <row r="26" spans="2:14">
      <c r="B26" s="549" t="s">
        <v>238</v>
      </c>
      <c r="C26" s="549"/>
      <c r="D26" s="549"/>
      <c r="E26" s="549"/>
      <c r="K26" s="549" t="s">
        <v>237</v>
      </c>
      <c r="L26" s="549"/>
      <c r="M26" s="549"/>
      <c r="N26" s="549"/>
    </row>
    <row r="27" spans="2:14" ht="15.75" thickBot="1">
      <c r="B27" s="560" t="s">
        <v>497</v>
      </c>
      <c r="C27" s="560"/>
      <c r="D27" s="560"/>
      <c r="E27" s="560"/>
      <c r="K27" s="560" t="s">
        <v>497</v>
      </c>
      <c r="L27" s="560"/>
      <c r="M27" s="560"/>
      <c r="N27" s="560"/>
    </row>
    <row r="28" spans="2:14" ht="15.75" thickTop="1">
      <c r="B28" s="552" t="s">
        <v>498</v>
      </c>
      <c r="C28" s="552" t="s">
        <v>626</v>
      </c>
      <c r="D28" s="552"/>
      <c r="E28" s="552"/>
      <c r="K28" s="550" t="s">
        <v>498</v>
      </c>
      <c r="L28" s="552" t="s">
        <v>626</v>
      </c>
      <c r="M28" s="552"/>
      <c r="N28" s="552"/>
    </row>
    <row r="29" spans="2:14">
      <c r="B29" s="552"/>
      <c r="C29" s="384" t="s">
        <v>401</v>
      </c>
      <c r="D29" s="384" t="s">
        <v>426</v>
      </c>
      <c r="E29" s="385" t="s">
        <v>500</v>
      </c>
      <c r="K29" s="551"/>
      <c r="L29" s="378" t="s">
        <v>401</v>
      </c>
      <c r="M29" s="378" t="s">
        <v>426</v>
      </c>
      <c r="N29" s="379" t="s">
        <v>499</v>
      </c>
    </row>
    <row r="30" spans="2:14">
      <c r="B30" s="499" t="s">
        <v>246</v>
      </c>
      <c r="C30" s="503">
        <v>45739120.600000001</v>
      </c>
      <c r="D30" s="503">
        <v>35247647.07</v>
      </c>
      <c r="E30" s="374">
        <f t="shared" ref="E30:E41" si="2">+D30/C30-1</f>
        <v>-0.22937637174423509</v>
      </c>
      <c r="G30" s="386"/>
      <c r="K30" s="372" t="s">
        <v>41</v>
      </c>
      <c r="L30" s="454">
        <v>214659296</v>
      </c>
      <c r="M30" s="454">
        <v>185318663</v>
      </c>
      <c r="N30" s="374">
        <f t="shared" ref="N30:N41" si="3">+M30/L30-1</f>
        <v>-0.13668466051430639</v>
      </c>
    </row>
    <row r="31" spans="2:14">
      <c r="B31" s="499" t="s">
        <v>327</v>
      </c>
      <c r="C31" s="503">
        <v>20514534</v>
      </c>
      <c r="D31" s="503">
        <v>25140067</v>
      </c>
      <c r="E31" s="375">
        <f t="shared" si="2"/>
        <v>0.22547589918445143</v>
      </c>
      <c r="K31" s="372" t="s">
        <v>48</v>
      </c>
      <c r="L31" s="454">
        <v>55232860</v>
      </c>
      <c r="M31" s="454">
        <v>102703646</v>
      </c>
      <c r="N31" s="375">
        <f t="shared" si="3"/>
        <v>0.85946637563218697</v>
      </c>
    </row>
    <row r="32" spans="2:14">
      <c r="B32" s="499" t="s">
        <v>451</v>
      </c>
      <c r="C32" s="503">
        <v>7483476.4299999997</v>
      </c>
      <c r="D32" s="503">
        <v>20339920.259999998</v>
      </c>
      <c r="E32" s="375">
        <f t="shared" si="2"/>
        <v>1.7179774601094051</v>
      </c>
      <c r="K32" s="372" t="s">
        <v>47</v>
      </c>
      <c r="L32" s="454">
        <v>88794187</v>
      </c>
      <c r="M32" s="454">
        <v>88671837</v>
      </c>
      <c r="N32" s="374">
        <f t="shared" si="3"/>
        <v>-1.3779055153689823E-3</v>
      </c>
    </row>
    <row r="33" spans="2:14">
      <c r="B33" s="499" t="s">
        <v>445</v>
      </c>
      <c r="C33" s="503">
        <v>2640201.91</v>
      </c>
      <c r="D33" s="503">
        <v>15935287.699999997</v>
      </c>
      <c r="E33" s="375" t="s">
        <v>159</v>
      </c>
      <c r="K33" s="372" t="s">
        <v>438</v>
      </c>
      <c r="L33" s="454">
        <v>11622747</v>
      </c>
      <c r="M33" s="454">
        <v>33760572</v>
      </c>
      <c r="N33" s="375">
        <f t="shared" si="3"/>
        <v>1.904698175052765</v>
      </c>
    </row>
    <row r="34" spans="2:14">
      <c r="B34" s="499" t="s">
        <v>47</v>
      </c>
      <c r="C34" s="503">
        <v>12047587</v>
      </c>
      <c r="D34" s="503">
        <v>13075896</v>
      </c>
      <c r="E34" s="375">
        <f t="shared" si="2"/>
        <v>8.5353938510674299E-2</v>
      </c>
      <c r="K34" s="372" t="s">
        <v>455</v>
      </c>
      <c r="L34" s="454">
        <v>17444100</v>
      </c>
      <c r="M34" s="454">
        <v>14437839</v>
      </c>
      <c r="N34" s="374">
        <f t="shared" si="3"/>
        <v>-0.17233683595026394</v>
      </c>
    </row>
    <row r="35" spans="2:14">
      <c r="B35" s="499" t="s">
        <v>490</v>
      </c>
      <c r="C35" s="503">
        <v>6852240</v>
      </c>
      <c r="D35" s="503">
        <v>10727011</v>
      </c>
      <c r="E35" s="375">
        <f t="shared" si="2"/>
        <v>0.56547508551947967</v>
      </c>
      <c r="K35" s="372" t="s">
        <v>467</v>
      </c>
      <c r="L35" s="454">
        <v>9168463.6599999983</v>
      </c>
      <c r="M35" s="454">
        <v>9557164.4299999997</v>
      </c>
      <c r="N35" s="375">
        <f t="shared" si="3"/>
        <v>4.2395409352585123E-2</v>
      </c>
    </row>
    <row r="36" spans="2:14">
      <c r="B36" s="499" t="s">
        <v>545</v>
      </c>
      <c r="C36" s="503">
        <v>1890000</v>
      </c>
      <c r="D36" s="503">
        <v>9800000</v>
      </c>
      <c r="E36" s="375" t="s">
        <v>159</v>
      </c>
      <c r="K36" s="372" t="s">
        <v>465</v>
      </c>
      <c r="L36" s="454">
        <v>7092000</v>
      </c>
      <c r="M36" s="454">
        <v>9117000</v>
      </c>
      <c r="N36" s="375">
        <f t="shared" si="3"/>
        <v>0.28553299492385786</v>
      </c>
    </row>
    <row r="37" spans="2:14">
      <c r="B37" s="499" t="s">
        <v>49</v>
      </c>
      <c r="C37" s="503">
        <v>6316339</v>
      </c>
      <c r="D37" s="503">
        <v>6719419</v>
      </c>
      <c r="E37" s="375">
        <f t="shared" si="2"/>
        <v>6.3815447524270041E-2</v>
      </c>
      <c r="G37" s="339"/>
      <c r="H37" s="339"/>
      <c r="I37" s="339"/>
      <c r="K37" s="372" t="s">
        <v>471</v>
      </c>
      <c r="L37" s="454">
        <v>9169158.9199999999</v>
      </c>
      <c r="M37" s="454">
        <v>8353131.5800000001</v>
      </c>
      <c r="N37" s="374">
        <f t="shared" si="3"/>
        <v>-8.8996967673889982E-2</v>
      </c>
    </row>
    <row r="38" spans="2:14">
      <c r="B38" s="499" t="s">
        <v>546</v>
      </c>
      <c r="C38" s="503">
        <v>976576.99000000011</v>
      </c>
      <c r="D38" s="503">
        <v>5735396.04</v>
      </c>
      <c r="E38" s="375" t="s">
        <v>159</v>
      </c>
      <c r="G38" s="339"/>
      <c r="H38" s="339"/>
      <c r="I38" s="339"/>
      <c r="K38" s="372" t="s">
        <v>49</v>
      </c>
      <c r="L38" s="454">
        <v>6510328</v>
      </c>
      <c r="M38" s="454">
        <v>7789681</v>
      </c>
      <c r="N38" s="375">
        <f t="shared" si="3"/>
        <v>0.19651129712665782</v>
      </c>
    </row>
    <row r="39" spans="2:14">
      <c r="B39" s="499" t="s">
        <v>39</v>
      </c>
      <c r="C39" s="503">
        <v>7992938</v>
      </c>
      <c r="D39" s="503">
        <v>5618721</v>
      </c>
      <c r="E39" s="374">
        <f t="shared" si="2"/>
        <v>-0.29703933647427272</v>
      </c>
      <c r="G39" s="563"/>
      <c r="H39" s="563"/>
      <c r="I39" s="563"/>
      <c r="K39" s="372" t="s">
        <v>453</v>
      </c>
      <c r="L39" s="454">
        <v>4279351.74</v>
      </c>
      <c r="M39" s="454">
        <v>7720768.7799999993</v>
      </c>
      <c r="N39" s="375">
        <f t="shared" si="3"/>
        <v>0.80419120677376221</v>
      </c>
    </row>
    <row r="40" spans="2:14">
      <c r="B40" s="380" t="s">
        <v>627</v>
      </c>
      <c r="C40" s="381">
        <f>C41-SUM(C30:C39)</f>
        <v>76942857.970000014</v>
      </c>
      <c r="D40" s="381">
        <f>D41-SUM(D30:D39)</f>
        <v>88742744.310000032</v>
      </c>
      <c r="E40" s="375">
        <f t="shared" si="2"/>
        <v>0.15335908557751776</v>
      </c>
      <c r="G40" s="339"/>
      <c r="H40" s="490"/>
      <c r="I40" s="490"/>
      <c r="K40" s="380" t="s">
        <v>502</v>
      </c>
      <c r="L40" s="382">
        <f>L41-SUM(L30:L39)</f>
        <v>72380545.869999945</v>
      </c>
      <c r="M40" s="382">
        <f>M41-SUM(M30:M39)</f>
        <v>81283679.519999981</v>
      </c>
      <c r="N40" s="375">
        <f t="shared" si="3"/>
        <v>0.12300451099098675</v>
      </c>
    </row>
    <row r="41" spans="2:14">
      <c r="B41" s="383" t="s">
        <v>113</v>
      </c>
      <c r="C41" s="404">
        <v>189395871.90000001</v>
      </c>
      <c r="D41" s="404">
        <v>237082109.38000003</v>
      </c>
      <c r="E41" s="375">
        <f t="shared" si="2"/>
        <v>0.25178076481613121</v>
      </c>
      <c r="G41" s="339"/>
      <c r="H41" s="491"/>
      <c r="I41" s="491"/>
      <c r="K41" s="383" t="s">
        <v>113</v>
      </c>
      <c r="L41" s="504">
        <v>496353038.19</v>
      </c>
      <c r="M41" s="504">
        <v>548713982.30999994</v>
      </c>
      <c r="N41" s="375">
        <f t="shared" si="3"/>
        <v>0.1054913339725676</v>
      </c>
    </row>
    <row r="42" spans="2:14">
      <c r="G42" s="339"/>
      <c r="H42" s="491"/>
      <c r="I42" s="491"/>
      <c r="L42" s="453"/>
      <c r="M42" s="453"/>
    </row>
    <row r="43" spans="2:14">
      <c r="C43" s="453"/>
      <c r="D43" s="453"/>
      <c r="G43" s="339"/>
      <c r="H43" s="491"/>
      <c r="I43" s="491"/>
      <c r="L43" s="453"/>
      <c r="M43" s="453"/>
    </row>
    <row r="44" spans="2:14">
      <c r="B44" s="289" t="s">
        <v>599</v>
      </c>
      <c r="C44" s="453"/>
      <c r="D44" s="453"/>
      <c r="G44" s="339"/>
      <c r="H44" s="491"/>
      <c r="I44" s="491"/>
      <c r="K44" s="502" t="s">
        <v>599</v>
      </c>
      <c r="L44" s="453"/>
      <c r="M44" s="453"/>
    </row>
    <row r="45" spans="2:14">
      <c r="B45" s="549" t="s">
        <v>405</v>
      </c>
      <c r="C45" s="549"/>
      <c r="D45" s="549"/>
      <c r="E45" s="549"/>
      <c r="G45" s="339"/>
      <c r="H45" s="339"/>
      <c r="I45" s="339"/>
      <c r="K45" s="549" t="s">
        <v>43</v>
      </c>
      <c r="L45" s="549"/>
      <c r="M45" s="549"/>
      <c r="N45" s="549"/>
    </row>
    <row r="46" spans="2:14" ht="15.75" thickBot="1">
      <c r="B46" s="564" t="s">
        <v>497</v>
      </c>
      <c r="C46" s="564"/>
      <c r="D46" s="564"/>
      <c r="E46" s="564"/>
      <c r="G46" s="339"/>
      <c r="H46" s="339"/>
      <c r="I46" s="339"/>
      <c r="K46" s="564" t="s">
        <v>497</v>
      </c>
      <c r="L46" s="564"/>
      <c r="M46" s="564"/>
      <c r="N46" s="564"/>
    </row>
    <row r="47" spans="2:14" ht="16.5" thickTop="1" thickBot="1">
      <c r="B47" s="550" t="s">
        <v>498</v>
      </c>
      <c r="C47" s="552" t="s">
        <v>626</v>
      </c>
      <c r="D47" s="552"/>
      <c r="E47" s="552"/>
      <c r="K47" s="552" t="s">
        <v>498</v>
      </c>
      <c r="L47" s="552" t="s">
        <v>626</v>
      </c>
      <c r="M47" s="552"/>
      <c r="N47" s="552"/>
    </row>
    <row r="48" spans="2:14" ht="15.75" thickTop="1">
      <c r="B48" s="551"/>
      <c r="C48" s="378" t="s">
        <v>401</v>
      </c>
      <c r="D48" s="378" t="s">
        <v>426</v>
      </c>
      <c r="E48" s="387" t="s">
        <v>499</v>
      </c>
      <c r="K48" s="552"/>
      <c r="L48" s="384" t="s">
        <v>401</v>
      </c>
      <c r="M48" s="384" t="s">
        <v>426</v>
      </c>
      <c r="N48" s="385" t="s">
        <v>499</v>
      </c>
    </row>
    <row r="49" spans="2:14">
      <c r="B49" s="372" t="s">
        <v>40</v>
      </c>
      <c r="C49" s="454">
        <v>95009841</v>
      </c>
      <c r="D49" s="454">
        <v>229513639</v>
      </c>
      <c r="E49" s="375">
        <f t="shared" ref="E49:E60" si="4">+D49/C49-1</f>
        <v>1.4156828027951338</v>
      </c>
      <c r="K49" s="372" t="s">
        <v>295</v>
      </c>
      <c r="L49" s="454">
        <v>240787436</v>
      </c>
      <c r="M49" s="454">
        <v>76960270</v>
      </c>
      <c r="N49" s="374">
        <f t="shared" ref="N49:N60" si="5">+M49/L49-1</f>
        <v>-0.68038087336085096</v>
      </c>
    </row>
    <row r="50" spans="2:14">
      <c r="B50" s="372" t="s">
        <v>39</v>
      </c>
      <c r="C50" s="454">
        <v>55931009</v>
      </c>
      <c r="D50" s="454">
        <v>67139901</v>
      </c>
      <c r="E50" s="375">
        <f t="shared" si="4"/>
        <v>0.20040568193575758</v>
      </c>
      <c r="K50" s="372" t="s">
        <v>33</v>
      </c>
      <c r="L50" s="454">
        <v>48719990</v>
      </c>
      <c r="M50" s="454">
        <v>54510145</v>
      </c>
      <c r="N50" s="375">
        <f t="shared" si="5"/>
        <v>0.11884557037060151</v>
      </c>
    </row>
    <row r="51" spans="2:14">
      <c r="B51" s="372" t="s">
        <v>212</v>
      </c>
      <c r="C51" s="454">
        <v>70675404.939999998</v>
      </c>
      <c r="D51" s="454">
        <v>45534774.240000002</v>
      </c>
      <c r="E51" s="374">
        <f t="shared" si="4"/>
        <v>-0.35571965553424389</v>
      </c>
      <c r="K51" s="372" t="s">
        <v>440</v>
      </c>
      <c r="L51" s="454">
        <v>38116637</v>
      </c>
      <c r="M51" s="454">
        <v>37593108</v>
      </c>
      <c r="N51" s="374">
        <f t="shared" si="5"/>
        <v>-1.3734921052977467E-2</v>
      </c>
    </row>
    <row r="52" spans="2:14">
      <c r="B52" s="372" t="s">
        <v>438</v>
      </c>
      <c r="C52" s="454">
        <v>34629658</v>
      </c>
      <c r="D52" s="454">
        <v>32666644</v>
      </c>
      <c r="E52" s="374">
        <f t="shared" si="4"/>
        <v>-5.6685919335385915E-2</v>
      </c>
      <c r="G52" s="455"/>
      <c r="K52" s="372" t="s">
        <v>35</v>
      </c>
      <c r="L52" s="454">
        <v>22102212.920000002</v>
      </c>
      <c r="M52" s="454">
        <v>27714825.580000002</v>
      </c>
      <c r="N52" s="375">
        <f t="shared" si="5"/>
        <v>0.25393894630891101</v>
      </c>
    </row>
    <row r="53" spans="2:14">
      <c r="B53" s="372" t="s">
        <v>33</v>
      </c>
      <c r="C53" s="454">
        <v>5488463</v>
      </c>
      <c r="D53" s="454">
        <v>30377801</v>
      </c>
      <c r="E53" s="375" t="s">
        <v>159</v>
      </c>
      <c r="K53" s="372" t="s">
        <v>453</v>
      </c>
      <c r="L53" s="454">
        <v>6887595.9900000002</v>
      </c>
      <c r="M53" s="454">
        <v>10969923.49</v>
      </c>
      <c r="N53" s="375">
        <f t="shared" si="5"/>
        <v>0.59270716603109008</v>
      </c>
    </row>
    <row r="54" spans="2:14">
      <c r="B54" s="372" t="s">
        <v>349</v>
      </c>
      <c r="C54" s="454">
        <v>59999000</v>
      </c>
      <c r="D54" s="454">
        <v>25330000</v>
      </c>
      <c r="E54" s="374">
        <f t="shared" si="4"/>
        <v>-0.5778262971049517</v>
      </c>
      <c r="K54" s="372" t="s">
        <v>40</v>
      </c>
      <c r="L54" s="454">
        <v>113502437</v>
      </c>
      <c r="M54" s="454">
        <v>10542002</v>
      </c>
      <c r="N54" s="374">
        <f t="shared" si="5"/>
        <v>-0.90712091935083294</v>
      </c>
    </row>
    <row r="55" spans="2:14">
      <c r="B55" s="372" t="s">
        <v>35</v>
      </c>
      <c r="C55" s="454">
        <v>31105540.219999999</v>
      </c>
      <c r="D55" s="454">
        <v>25146355.890000001</v>
      </c>
      <c r="E55" s="374">
        <f t="shared" si="4"/>
        <v>-0.19157951566995801</v>
      </c>
      <c r="K55" s="372" t="s">
        <v>445</v>
      </c>
      <c r="L55" s="454">
        <v>5000181.8600000003</v>
      </c>
      <c r="M55" s="454">
        <v>8732203.459999999</v>
      </c>
      <c r="N55" s="375">
        <f t="shared" si="5"/>
        <v>0.74637717276947169</v>
      </c>
    </row>
    <row r="56" spans="2:14">
      <c r="B56" s="372" t="s">
        <v>440</v>
      </c>
      <c r="C56" s="454">
        <v>34270051</v>
      </c>
      <c r="D56" s="454">
        <v>22542120</v>
      </c>
      <c r="E56" s="374">
        <f t="shared" si="4"/>
        <v>-0.34222099640295256</v>
      </c>
      <c r="K56" s="372" t="s">
        <v>34</v>
      </c>
      <c r="L56" s="454">
        <v>2018656</v>
      </c>
      <c r="M56" s="454">
        <v>6655201</v>
      </c>
      <c r="N56" s="375">
        <f t="shared" si="5"/>
        <v>2.2968475064597436</v>
      </c>
    </row>
    <row r="57" spans="2:14">
      <c r="B57" s="372" t="s">
        <v>41</v>
      </c>
      <c r="C57" s="454">
        <v>11756500</v>
      </c>
      <c r="D57" s="454">
        <v>17706586</v>
      </c>
      <c r="E57" s="375">
        <f t="shared" si="4"/>
        <v>0.50611032194955974</v>
      </c>
      <c r="K57" s="372" t="s">
        <v>391</v>
      </c>
      <c r="L57" s="454">
        <v>3384398</v>
      </c>
      <c r="M57" s="454">
        <v>6516601</v>
      </c>
      <c r="N57" s="375">
        <f t="shared" si="5"/>
        <v>0.92548305488893456</v>
      </c>
    </row>
    <row r="58" spans="2:14">
      <c r="B58" s="372" t="s">
        <v>42</v>
      </c>
      <c r="C58" s="454">
        <v>-10467945.560000001</v>
      </c>
      <c r="D58" s="454">
        <v>14113933</v>
      </c>
      <c r="E58" s="374" t="s">
        <v>85</v>
      </c>
      <c r="K58" s="372" t="s">
        <v>451</v>
      </c>
      <c r="L58" s="454">
        <v>4446573.32</v>
      </c>
      <c r="M58" s="454">
        <v>6476867.9700000007</v>
      </c>
      <c r="N58" s="375">
        <f t="shared" si="5"/>
        <v>0.45659758737543998</v>
      </c>
    </row>
    <row r="59" spans="2:14">
      <c r="B59" s="380" t="s">
        <v>503</v>
      </c>
      <c r="C59" s="382">
        <f>C60-SUM(C49:C58)</f>
        <v>112553610.12000006</v>
      </c>
      <c r="D59" s="382">
        <f>D60-SUM(D49:D58)</f>
        <v>101008219.70000005</v>
      </c>
      <c r="E59" s="374">
        <f t="shared" si="4"/>
        <v>-0.10257681124302276</v>
      </c>
      <c r="K59" s="380" t="s">
        <v>504</v>
      </c>
      <c r="L59" s="388">
        <f>L60-SUM(L49:L58)</f>
        <v>137407946.21999991</v>
      </c>
      <c r="M59" s="388">
        <f>M60-SUM(M49:M58)</f>
        <v>89842737.019999951</v>
      </c>
      <c r="N59" s="374">
        <f t="shared" si="5"/>
        <v>-0.34616054244668404</v>
      </c>
    </row>
    <row r="60" spans="2:14">
      <c r="B60" s="383" t="s">
        <v>113</v>
      </c>
      <c r="C60" s="404">
        <v>500951131.72000003</v>
      </c>
      <c r="D60" s="404">
        <v>611079973.83000004</v>
      </c>
      <c r="E60" s="375">
        <f t="shared" si="4"/>
        <v>0.21983949159247551</v>
      </c>
      <c r="K60" s="383" t="s">
        <v>113</v>
      </c>
      <c r="L60" s="404">
        <v>622374064.30999994</v>
      </c>
      <c r="M60" s="404">
        <v>336513884.51999998</v>
      </c>
      <c r="N60" s="374">
        <f t="shared" si="5"/>
        <v>-0.45930606074808267</v>
      </c>
    </row>
    <row r="61" spans="2:14">
      <c r="C61" s="453"/>
      <c r="D61" s="453"/>
      <c r="L61" s="453"/>
      <c r="M61" s="453"/>
    </row>
    <row r="62" spans="2:14">
      <c r="C62" s="453"/>
      <c r="D62" s="453"/>
      <c r="L62" s="453"/>
      <c r="M62" s="453"/>
    </row>
    <row r="63" spans="2:14">
      <c r="B63" s="289" t="s">
        <v>599</v>
      </c>
      <c r="C63" s="453"/>
      <c r="D63" s="453"/>
      <c r="L63" s="453"/>
      <c r="M63" s="453"/>
    </row>
    <row r="64" spans="2:14" ht="15.75" thickBot="1">
      <c r="B64" s="549" t="s">
        <v>406</v>
      </c>
      <c r="C64" s="549"/>
      <c r="D64" s="549"/>
      <c r="E64" s="549"/>
      <c r="L64" s="453"/>
      <c r="M64" s="453"/>
    </row>
    <row r="65" spans="2:13" ht="16.5" thickTop="1" thickBot="1">
      <c r="B65" s="553" t="s">
        <v>497</v>
      </c>
      <c r="C65" s="554"/>
      <c r="D65" s="554"/>
      <c r="E65" s="555"/>
      <c r="L65" s="453"/>
      <c r="M65" s="453"/>
    </row>
    <row r="66" spans="2:13" ht="16.5" thickTop="1" thickBot="1">
      <c r="B66" s="550" t="s">
        <v>498</v>
      </c>
      <c r="C66" s="556" t="s">
        <v>626</v>
      </c>
      <c r="D66" s="557"/>
      <c r="E66" s="558"/>
      <c r="L66" s="453"/>
      <c r="M66" s="453"/>
    </row>
    <row r="67" spans="2:13" ht="15.75" thickTop="1">
      <c r="B67" s="551"/>
      <c r="C67" s="378" t="s">
        <v>401</v>
      </c>
      <c r="D67" s="378" t="s">
        <v>426</v>
      </c>
      <c r="E67" s="379" t="s">
        <v>499</v>
      </c>
      <c r="L67" s="453"/>
      <c r="M67" s="453"/>
    </row>
    <row r="68" spans="2:13">
      <c r="B68" s="372" t="s">
        <v>246</v>
      </c>
      <c r="C68" s="454">
        <v>33854346.509999998</v>
      </c>
      <c r="D68" s="454">
        <v>89245048.029999986</v>
      </c>
      <c r="E68" s="375">
        <f t="shared" ref="E68:E79" si="6">+D68/C68-1</f>
        <v>1.6361474147385628</v>
      </c>
      <c r="L68" s="453"/>
      <c r="M68" s="453"/>
    </row>
    <row r="69" spans="2:13">
      <c r="B69" s="372" t="s">
        <v>36</v>
      </c>
      <c r="C69" s="454">
        <v>23112260</v>
      </c>
      <c r="D69" s="454">
        <v>27454260</v>
      </c>
      <c r="E69" s="375">
        <f t="shared" si="6"/>
        <v>0.18786566090897217</v>
      </c>
      <c r="L69" s="453"/>
      <c r="M69" s="453"/>
    </row>
    <row r="70" spans="2:13">
      <c r="B70" s="372" t="s">
        <v>51</v>
      </c>
      <c r="C70" s="454">
        <v>15215492</v>
      </c>
      <c r="D70" s="454">
        <v>26520275</v>
      </c>
      <c r="E70" s="375">
        <f t="shared" si="6"/>
        <v>0.74297847220451363</v>
      </c>
      <c r="L70" s="453"/>
      <c r="M70" s="453"/>
    </row>
    <row r="71" spans="2:13">
      <c r="B71" s="372" t="s">
        <v>212</v>
      </c>
      <c r="C71" s="454">
        <v>0</v>
      </c>
      <c r="D71" s="454">
        <v>13507045.190000001</v>
      </c>
      <c r="E71" s="375" t="s">
        <v>159</v>
      </c>
      <c r="L71" s="453"/>
      <c r="M71" s="453"/>
    </row>
    <row r="72" spans="2:13">
      <c r="B72" s="372" t="s">
        <v>349</v>
      </c>
      <c r="C72" s="454">
        <v>23741000</v>
      </c>
      <c r="D72" s="454">
        <v>13224000</v>
      </c>
      <c r="E72" s="374">
        <f t="shared" si="6"/>
        <v>-0.44298892211785523</v>
      </c>
      <c r="L72" s="453"/>
      <c r="M72" s="453"/>
    </row>
    <row r="73" spans="2:13">
      <c r="B73" s="372" t="s">
        <v>37</v>
      </c>
      <c r="C73" s="454">
        <v>24453877.969999999</v>
      </c>
      <c r="D73" s="454">
        <v>9782217</v>
      </c>
      <c r="E73" s="374">
        <f t="shared" si="6"/>
        <v>-0.59997277274382332</v>
      </c>
      <c r="L73" s="453"/>
      <c r="M73" s="453"/>
    </row>
    <row r="74" spans="2:13">
      <c r="B74" s="372" t="s">
        <v>47</v>
      </c>
      <c r="C74" s="454">
        <v>10610126</v>
      </c>
      <c r="D74" s="454">
        <v>8872425</v>
      </c>
      <c r="E74" s="374">
        <f t="shared" si="6"/>
        <v>-0.16377760264109964</v>
      </c>
      <c r="L74" s="453"/>
      <c r="M74" s="453"/>
    </row>
    <row r="75" spans="2:13">
      <c r="B75" s="372" t="s">
        <v>353</v>
      </c>
      <c r="C75" s="454">
        <v>2050959</v>
      </c>
      <c r="D75" s="454">
        <v>7583760</v>
      </c>
      <c r="E75" s="375">
        <f t="shared" si="6"/>
        <v>2.6976653360696141</v>
      </c>
      <c r="L75" s="453"/>
      <c r="M75" s="453"/>
    </row>
    <row r="76" spans="2:13">
      <c r="B76" s="372" t="s">
        <v>327</v>
      </c>
      <c r="C76" s="454">
        <v>4281552</v>
      </c>
      <c r="D76" s="454">
        <v>6972888</v>
      </c>
      <c r="E76" s="375">
        <f t="shared" si="6"/>
        <v>0.62858888552562253</v>
      </c>
      <c r="L76" s="453"/>
      <c r="M76" s="453"/>
    </row>
    <row r="77" spans="2:13">
      <c r="B77" s="499" t="s">
        <v>52</v>
      </c>
      <c r="C77" s="454">
        <v>4653510</v>
      </c>
      <c r="D77" s="454">
        <v>6167093</v>
      </c>
      <c r="E77" s="375">
        <f t="shared" si="6"/>
        <v>0.32525620445642112</v>
      </c>
      <c r="L77" s="453"/>
      <c r="M77" s="453"/>
    </row>
    <row r="78" spans="2:13">
      <c r="B78" s="380" t="s">
        <v>505</v>
      </c>
      <c r="C78" s="389">
        <f>C79-SUM(C68:C77)</f>
        <v>61634843.01000002</v>
      </c>
      <c r="D78" s="389">
        <f>D79-SUM(D68:D77)</f>
        <v>42248736.480000049</v>
      </c>
      <c r="E78" s="374">
        <f t="shared" si="6"/>
        <v>-0.31453161204376956</v>
      </c>
      <c r="L78" s="453"/>
      <c r="M78" s="453"/>
    </row>
    <row r="79" spans="2:13">
      <c r="B79" s="383" t="s">
        <v>113</v>
      </c>
      <c r="C79" s="456">
        <v>203607966.49000001</v>
      </c>
      <c r="D79" s="456">
        <v>251577747.70000002</v>
      </c>
      <c r="E79" s="375">
        <f t="shared" si="6"/>
        <v>0.23559874417957016</v>
      </c>
      <c r="L79" s="453"/>
      <c r="M79" s="453"/>
    </row>
    <row r="80" spans="2:13">
      <c r="C80" s="453"/>
      <c r="D80" s="453"/>
      <c r="L80" s="453"/>
      <c r="M80" s="453"/>
    </row>
    <row r="81" spans="2:13">
      <c r="C81" s="505"/>
      <c r="D81" s="505"/>
      <c r="E81" s="339"/>
      <c r="F81" s="339"/>
      <c r="G81" s="339"/>
      <c r="L81" s="453"/>
      <c r="M81" s="453"/>
    </row>
    <row r="82" spans="2:13">
      <c r="C82" s="357"/>
      <c r="D82" s="506"/>
      <c r="E82" s="339"/>
      <c r="F82" s="506"/>
      <c r="G82" s="339"/>
      <c r="L82" s="453"/>
      <c r="M82" s="453"/>
    </row>
    <row r="83" spans="2:13">
      <c r="B83" s="354" t="s">
        <v>417</v>
      </c>
      <c r="C83" s="490"/>
      <c r="D83" s="490"/>
      <c r="E83" s="339"/>
      <c r="F83" s="357"/>
      <c r="G83" s="339"/>
      <c r="L83" s="453"/>
      <c r="M83" s="453"/>
    </row>
    <row r="84" spans="2:13">
      <c r="B84" s="358" t="s">
        <v>418</v>
      </c>
      <c r="C84" s="507"/>
      <c r="D84" s="507"/>
      <c r="E84" s="339"/>
      <c r="F84" s="339"/>
      <c r="G84" s="339"/>
      <c r="L84" s="453"/>
      <c r="M84" s="453"/>
    </row>
    <row r="85" spans="2:13">
      <c r="B85" s="358" t="s">
        <v>419</v>
      </c>
      <c r="C85" s="490"/>
      <c r="D85" s="490"/>
      <c r="E85" s="339"/>
      <c r="F85" s="339"/>
      <c r="G85" s="339"/>
      <c r="L85" s="453"/>
      <c r="M85" s="453"/>
    </row>
    <row r="86" spans="2:13">
      <c r="B86" s="358"/>
      <c r="C86" s="453"/>
      <c r="D86" s="453"/>
      <c r="L86" s="453"/>
      <c r="M86" s="453"/>
    </row>
    <row r="87" spans="2:13">
      <c r="B87" s="362" t="s">
        <v>420</v>
      </c>
      <c r="C87" s="453"/>
      <c r="D87" s="453"/>
      <c r="L87" s="453"/>
      <c r="M87" s="453"/>
    </row>
    <row r="88" spans="2:13">
      <c r="B88" s="365"/>
      <c r="C88" s="453"/>
      <c r="D88" s="453"/>
      <c r="L88" s="453"/>
      <c r="M88" s="453"/>
    </row>
    <row r="89" spans="2:13">
      <c r="B89" s="365" t="s">
        <v>618</v>
      </c>
      <c r="C89" s="453"/>
      <c r="D89" s="453"/>
      <c r="L89" s="453"/>
      <c r="M89" s="453"/>
    </row>
    <row r="90" spans="2:13">
      <c r="C90" s="453"/>
      <c r="D90" s="453"/>
      <c r="L90" s="453"/>
      <c r="M90" s="453"/>
    </row>
    <row r="91" spans="2:13">
      <c r="B91" s="365" t="s">
        <v>421</v>
      </c>
      <c r="C91" s="453"/>
      <c r="D91" s="453"/>
      <c r="L91" s="453"/>
      <c r="M91" s="453"/>
    </row>
    <row r="92" spans="2:13">
      <c r="B92" s="367" t="s">
        <v>506</v>
      </c>
      <c r="C92" s="453"/>
      <c r="D92" s="453"/>
      <c r="L92" s="453"/>
      <c r="M92" s="453"/>
    </row>
  </sheetData>
  <mergeCells count="29">
    <mergeCell ref="B65:E65"/>
    <mergeCell ref="B66:B67"/>
    <mergeCell ref="C66:E66"/>
    <mergeCell ref="D2:M3"/>
    <mergeCell ref="B6:E6"/>
    <mergeCell ref="K6:N6"/>
    <mergeCell ref="B7:E7"/>
    <mergeCell ref="K7:N7"/>
    <mergeCell ref="K47:K48"/>
    <mergeCell ref="L47:N47"/>
    <mergeCell ref="C8:E8"/>
    <mergeCell ref="K8:K9"/>
    <mergeCell ref="L8:N8"/>
    <mergeCell ref="G39:I39"/>
    <mergeCell ref="B45:E45"/>
    <mergeCell ref="K45:N45"/>
    <mergeCell ref="B26:E26"/>
    <mergeCell ref="B47:B48"/>
    <mergeCell ref="C47:E47"/>
    <mergeCell ref="L28:N28"/>
    <mergeCell ref="B64:E64"/>
    <mergeCell ref="B46:E46"/>
    <mergeCell ref="K46:N46"/>
    <mergeCell ref="K26:N26"/>
    <mergeCell ref="B27:E27"/>
    <mergeCell ref="K27:N27"/>
    <mergeCell ref="B28:B29"/>
    <mergeCell ref="C28:E28"/>
    <mergeCell ref="K28:K2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AA67"/>
  <sheetViews>
    <sheetView workbookViewId="0">
      <selection activeCell="D34" sqref="D34"/>
    </sheetView>
  </sheetViews>
  <sheetFormatPr baseColWidth="10" defaultRowHeight="15"/>
  <cols>
    <col min="1" max="7" width="11.42578125" style="289"/>
    <col min="8" max="8" width="14.85546875" style="289" bestFit="1" customWidth="1"/>
    <col min="9" max="12" width="11.42578125" style="289"/>
    <col min="13" max="14" width="25.85546875" style="289" customWidth="1"/>
    <col min="15" max="263" width="11.42578125" style="289"/>
    <col min="264" max="264" width="14.85546875" style="289" bestFit="1" customWidth="1"/>
    <col min="265" max="268" width="11.42578125" style="289"/>
    <col min="269" max="270" width="25.85546875" style="289" customWidth="1"/>
    <col min="271" max="519" width="11.42578125" style="289"/>
    <col min="520" max="520" width="14.85546875" style="289" bestFit="1" customWidth="1"/>
    <col min="521" max="524" width="11.42578125" style="289"/>
    <col min="525" max="526" width="25.85546875" style="289" customWidth="1"/>
    <col min="527" max="775" width="11.42578125" style="289"/>
    <col min="776" max="776" width="14.85546875" style="289" bestFit="1" customWidth="1"/>
    <col min="777" max="780" width="11.42578125" style="289"/>
    <col min="781" max="782" width="25.85546875" style="289" customWidth="1"/>
    <col min="783" max="1031" width="11.42578125" style="289"/>
    <col min="1032" max="1032" width="14.85546875" style="289" bestFit="1" customWidth="1"/>
    <col min="1033" max="1036" width="11.42578125" style="289"/>
    <col min="1037" max="1038" width="25.85546875" style="289" customWidth="1"/>
    <col min="1039" max="1287" width="11.42578125" style="289"/>
    <col min="1288" max="1288" width="14.85546875" style="289" bestFit="1" customWidth="1"/>
    <col min="1289" max="1292" width="11.42578125" style="289"/>
    <col min="1293" max="1294" width="25.85546875" style="289" customWidth="1"/>
    <col min="1295" max="1543" width="11.42578125" style="289"/>
    <col min="1544" max="1544" width="14.85546875" style="289" bestFit="1" customWidth="1"/>
    <col min="1545" max="1548" width="11.42578125" style="289"/>
    <col min="1549" max="1550" width="25.85546875" style="289" customWidth="1"/>
    <col min="1551" max="1799" width="11.42578125" style="289"/>
    <col min="1800" max="1800" width="14.85546875" style="289" bestFit="1" customWidth="1"/>
    <col min="1801" max="1804" width="11.42578125" style="289"/>
    <col min="1805" max="1806" width="25.85546875" style="289" customWidth="1"/>
    <col min="1807" max="2055" width="11.42578125" style="289"/>
    <col min="2056" max="2056" width="14.85546875" style="289" bestFit="1" customWidth="1"/>
    <col min="2057" max="2060" width="11.42578125" style="289"/>
    <col min="2061" max="2062" width="25.85546875" style="289" customWidth="1"/>
    <col min="2063" max="2311" width="11.42578125" style="289"/>
    <col min="2312" max="2312" width="14.85546875" style="289" bestFit="1" customWidth="1"/>
    <col min="2313" max="2316" width="11.42578125" style="289"/>
    <col min="2317" max="2318" width="25.85546875" style="289" customWidth="1"/>
    <col min="2319" max="2567" width="11.42578125" style="289"/>
    <col min="2568" max="2568" width="14.85546875" style="289" bestFit="1" customWidth="1"/>
    <col min="2569" max="2572" width="11.42578125" style="289"/>
    <col min="2573" max="2574" width="25.85546875" style="289" customWidth="1"/>
    <col min="2575" max="2823" width="11.42578125" style="289"/>
    <col min="2824" max="2824" width="14.85546875" style="289" bestFit="1" customWidth="1"/>
    <col min="2825" max="2828" width="11.42578125" style="289"/>
    <col min="2829" max="2830" width="25.85546875" style="289" customWidth="1"/>
    <col min="2831" max="3079" width="11.42578125" style="289"/>
    <col min="3080" max="3080" width="14.85546875" style="289" bestFit="1" customWidth="1"/>
    <col min="3081" max="3084" width="11.42578125" style="289"/>
    <col min="3085" max="3086" width="25.85546875" style="289" customWidth="1"/>
    <col min="3087" max="3335" width="11.42578125" style="289"/>
    <col min="3336" max="3336" width="14.85546875" style="289" bestFit="1" customWidth="1"/>
    <col min="3337" max="3340" width="11.42578125" style="289"/>
    <col min="3341" max="3342" width="25.85546875" style="289" customWidth="1"/>
    <col min="3343" max="3591" width="11.42578125" style="289"/>
    <col min="3592" max="3592" width="14.85546875" style="289" bestFit="1" customWidth="1"/>
    <col min="3593" max="3596" width="11.42578125" style="289"/>
    <col min="3597" max="3598" width="25.85546875" style="289" customWidth="1"/>
    <col min="3599" max="3847" width="11.42578125" style="289"/>
    <col min="3848" max="3848" width="14.85546875" style="289" bestFit="1" customWidth="1"/>
    <col min="3849" max="3852" width="11.42578125" style="289"/>
    <col min="3853" max="3854" width="25.85546875" style="289" customWidth="1"/>
    <col min="3855" max="4103" width="11.42578125" style="289"/>
    <col min="4104" max="4104" width="14.85546875" style="289" bestFit="1" customWidth="1"/>
    <col min="4105" max="4108" width="11.42578125" style="289"/>
    <col min="4109" max="4110" width="25.85546875" style="289" customWidth="1"/>
    <col min="4111" max="4359" width="11.42578125" style="289"/>
    <col min="4360" max="4360" width="14.85546875" style="289" bestFit="1" customWidth="1"/>
    <col min="4361" max="4364" width="11.42578125" style="289"/>
    <col min="4365" max="4366" width="25.85546875" style="289" customWidth="1"/>
    <col min="4367" max="4615" width="11.42578125" style="289"/>
    <col min="4616" max="4616" width="14.85546875" style="289" bestFit="1" customWidth="1"/>
    <col min="4617" max="4620" width="11.42578125" style="289"/>
    <col min="4621" max="4622" width="25.85546875" style="289" customWidth="1"/>
    <col min="4623" max="4871" width="11.42578125" style="289"/>
    <col min="4872" max="4872" width="14.85546875" style="289" bestFit="1" customWidth="1"/>
    <col min="4873" max="4876" width="11.42578125" style="289"/>
    <col min="4877" max="4878" width="25.85546875" style="289" customWidth="1"/>
    <col min="4879" max="5127" width="11.42578125" style="289"/>
    <col min="5128" max="5128" width="14.85546875" style="289" bestFit="1" customWidth="1"/>
    <col min="5129" max="5132" width="11.42578125" style="289"/>
    <col min="5133" max="5134" width="25.85546875" style="289" customWidth="1"/>
    <col min="5135" max="5383" width="11.42578125" style="289"/>
    <col min="5384" max="5384" width="14.85546875" style="289" bestFit="1" customWidth="1"/>
    <col min="5385" max="5388" width="11.42578125" style="289"/>
    <col min="5389" max="5390" width="25.85546875" style="289" customWidth="1"/>
    <col min="5391" max="5639" width="11.42578125" style="289"/>
    <col min="5640" max="5640" width="14.85546875" style="289" bestFit="1" customWidth="1"/>
    <col min="5641" max="5644" width="11.42578125" style="289"/>
    <col min="5645" max="5646" width="25.85546875" style="289" customWidth="1"/>
    <col min="5647" max="5895" width="11.42578125" style="289"/>
    <col min="5896" max="5896" width="14.85546875" style="289" bestFit="1" customWidth="1"/>
    <col min="5897" max="5900" width="11.42578125" style="289"/>
    <col min="5901" max="5902" width="25.85546875" style="289" customWidth="1"/>
    <col min="5903" max="6151" width="11.42578125" style="289"/>
    <col min="6152" max="6152" width="14.85546875" style="289" bestFit="1" customWidth="1"/>
    <col min="6153" max="6156" width="11.42578125" style="289"/>
    <col min="6157" max="6158" width="25.85546875" style="289" customWidth="1"/>
    <col min="6159" max="6407" width="11.42578125" style="289"/>
    <col min="6408" max="6408" width="14.85546875" style="289" bestFit="1" customWidth="1"/>
    <col min="6409" max="6412" width="11.42578125" style="289"/>
    <col min="6413" max="6414" width="25.85546875" style="289" customWidth="1"/>
    <col min="6415" max="6663" width="11.42578125" style="289"/>
    <col min="6664" max="6664" width="14.85546875" style="289" bestFit="1" customWidth="1"/>
    <col min="6665" max="6668" width="11.42578125" style="289"/>
    <col min="6669" max="6670" width="25.85546875" style="289" customWidth="1"/>
    <col min="6671" max="6919" width="11.42578125" style="289"/>
    <col min="6920" max="6920" width="14.85546875" style="289" bestFit="1" customWidth="1"/>
    <col min="6921" max="6924" width="11.42578125" style="289"/>
    <col min="6925" max="6926" width="25.85546875" style="289" customWidth="1"/>
    <col min="6927" max="7175" width="11.42578125" style="289"/>
    <col min="7176" max="7176" width="14.85546875" style="289" bestFit="1" customWidth="1"/>
    <col min="7177" max="7180" width="11.42578125" style="289"/>
    <col min="7181" max="7182" width="25.85546875" style="289" customWidth="1"/>
    <col min="7183" max="7431" width="11.42578125" style="289"/>
    <col min="7432" max="7432" width="14.85546875" style="289" bestFit="1" customWidth="1"/>
    <col min="7433" max="7436" width="11.42578125" style="289"/>
    <col min="7437" max="7438" width="25.85546875" style="289" customWidth="1"/>
    <col min="7439" max="7687" width="11.42578125" style="289"/>
    <col min="7688" max="7688" width="14.85546875" style="289" bestFit="1" customWidth="1"/>
    <col min="7689" max="7692" width="11.42578125" style="289"/>
    <col min="7693" max="7694" width="25.85546875" style="289" customWidth="1"/>
    <col min="7695" max="7943" width="11.42578125" style="289"/>
    <col min="7944" max="7944" width="14.85546875" style="289" bestFit="1" customWidth="1"/>
    <col min="7945" max="7948" width="11.42578125" style="289"/>
    <col min="7949" max="7950" width="25.85546875" style="289" customWidth="1"/>
    <col min="7951" max="8199" width="11.42578125" style="289"/>
    <col min="8200" max="8200" width="14.85546875" style="289" bestFit="1" customWidth="1"/>
    <col min="8201" max="8204" width="11.42578125" style="289"/>
    <col min="8205" max="8206" width="25.85546875" style="289" customWidth="1"/>
    <col min="8207" max="8455" width="11.42578125" style="289"/>
    <col min="8456" max="8456" width="14.85546875" style="289" bestFit="1" customWidth="1"/>
    <col min="8457" max="8460" width="11.42578125" style="289"/>
    <col min="8461" max="8462" width="25.85546875" style="289" customWidth="1"/>
    <col min="8463" max="8711" width="11.42578125" style="289"/>
    <col min="8712" max="8712" width="14.85546875" style="289" bestFit="1" customWidth="1"/>
    <col min="8713" max="8716" width="11.42578125" style="289"/>
    <col min="8717" max="8718" width="25.85546875" style="289" customWidth="1"/>
    <col min="8719" max="8967" width="11.42578125" style="289"/>
    <col min="8968" max="8968" width="14.85546875" style="289" bestFit="1" customWidth="1"/>
    <col min="8969" max="8972" width="11.42578125" style="289"/>
    <col min="8973" max="8974" width="25.85546875" style="289" customWidth="1"/>
    <col min="8975" max="9223" width="11.42578125" style="289"/>
    <col min="9224" max="9224" width="14.85546875" style="289" bestFit="1" customWidth="1"/>
    <col min="9225" max="9228" width="11.42578125" style="289"/>
    <col min="9229" max="9230" width="25.85546875" style="289" customWidth="1"/>
    <col min="9231" max="9479" width="11.42578125" style="289"/>
    <col min="9480" max="9480" width="14.85546875" style="289" bestFit="1" customWidth="1"/>
    <col min="9481" max="9484" width="11.42578125" style="289"/>
    <col min="9485" max="9486" width="25.85546875" style="289" customWidth="1"/>
    <col min="9487" max="9735" width="11.42578125" style="289"/>
    <col min="9736" max="9736" width="14.85546875" style="289" bestFit="1" customWidth="1"/>
    <col min="9737" max="9740" width="11.42578125" style="289"/>
    <col min="9741" max="9742" width="25.85546875" style="289" customWidth="1"/>
    <col min="9743" max="9991" width="11.42578125" style="289"/>
    <col min="9992" max="9992" width="14.85546875" style="289" bestFit="1" customWidth="1"/>
    <col min="9993" max="9996" width="11.42578125" style="289"/>
    <col min="9997" max="9998" width="25.85546875" style="289" customWidth="1"/>
    <col min="9999" max="10247" width="11.42578125" style="289"/>
    <col min="10248" max="10248" width="14.85546875" style="289" bestFit="1" customWidth="1"/>
    <col min="10249" max="10252" width="11.42578125" style="289"/>
    <col min="10253" max="10254" width="25.85546875" style="289" customWidth="1"/>
    <col min="10255" max="10503" width="11.42578125" style="289"/>
    <col min="10504" max="10504" width="14.85546875" style="289" bestFit="1" customWidth="1"/>
    <col min="10505" max="10508" width="11.42578125" style="289"/>
    <col min="10509" max="10510" width="25.85546875" style="289" customWidth="1"/>
    <col min="10511" max="10759" width="11.42578125" style="289"/>
    <col min="10760" max="10760" width="14.85546875" style="289" bestFit="1" customWidth="1"/>
    <col min="10761" max="10764" width="11.42578125" style="289"/>
    <col min="10765" max="10766" width="25.85546875" style="289" customWidth="1"/>
    <col min="10767" max="11015" width="11.42578125" style="289"/>
    <col min="11016" max="11016" width="14.85546875" style="289" bestFit="1" customWidth="1"/>
    <col min="11017" max="11020" width="11.42578125" style="289"/>
    <col min="11021" max="11022" width="25.85546875" style="289" customWidth="1"/>
    <col min="11023" max="11271" width="11.42578125" style="289"/>
    <col min="11272" max="11272" width="14.85546875" style="289" bestFit="1" customWidth="1"/>
    <col min="11273" max="11276" width="11.42578125" style="289"/>
    <col min="11277" max="11278" width="25.85546875" style="289" customWidth="1"/>
    <col min="11279" max="11527" width="11.42578125" style="289"/>
    <col min="11528" max="11528" width="14.85546875" style="289" bestFit="1" customWidth="1"/>
    <col min="11529" max="11532" width="11.42578125" style="289"/>
    <col min="11533" max="11534" width="25.85546875" style="289" customWidth="1"/>
    <col min="11535" max="11783" width="11.42578125" style="289"/>
    <col min="11784" max="11784" width="14.85546875" style="289" bestFit="1" customWidth="1"/>
    <col min="11785" max="11788" width="11.42578125" style="289"/>
    <col min="11789" max="11790" width="25.85546875" style="289" customWidth="1"/>
    <col min="11791" max="12039" width="11.42578125" style="289"/>
    <col min="12040" max="12040" width="14.85546875" style="289" bestFit="1" customWidth="1"/>
    <col min="12041" max="12044" width="11.42578125" style="289"/>
    <col min="12045" max="12046" width="25.85546875" style="289" customWidth="1"/>
    <col min="12047" max="12295" width="11.42578125" style="289"/>
    <col min="12296" max="12296" width="14.85546875" style="289" bestFit="1" customWidth="1"/>
    <col min="12297" max="12300" width="11.42578125" style="289"/>
    <col min="12301" max="12302" width="25.85546875" style="289" customWidth="1"/>
    <col min="12303" max="12551" width="11.42578125" style="289"/>
    <col min="12552" max="12552" width="14.85546875" style="289" bestFit="1" customWidth="1"/>
    <col min="12553" max="12556" width="11.42578125" style="289"/>
    <col min="12557" max="12558" width="25.85546875" style="289" customWidth="1"/>
    <col min="12559" max="12807" width="11.42578125" style="289"/>
    <col min="12808" max="12808" width="14.85546875" style="289" bestFit="1" customWidth="1"/>
    <col min="12809" max="12812" width="11.42578125" style="289"/>
    <col min="12813" max="12814" width="25.85546875" style="289" customWidth="1"/>
    <col min="12815" max="13063" width="11.42578125" style="289"/>
    <col min="13064" max="13064" width="14.85546875" style="289" bestFit="1" customWidth="1"/>
    <col min="13065" max="13068" width="11.42578125" style="289"/>
    <col min="13069" max="13070" width="25.85546875" style="289" customWidth="1"/>
    <col min="13071" max="13319" width="11.42578125" style="289"/>
    <col min="13320" max="13320" width="14.85546875" style="289" bestFit="1" customWidth="1"/>
    <col min="13321" max="13324" width="11.42578125" style="289"/>
    <col min="13325" max="13326" width="25.85546875" style="289" customWidth="1"/>
    <col min="13327" max="13575" width="11.42578125" style="289"/>
    <col min="13576" max="13576" width="14.85546875" style="289" bestFit="1" customWidth="1"/>
    <col min="13577" max="13580" width="11.42578125" style="289"/>
    <col min="13581" max="13582" width="25.85546875" style="289" customWidth="1"/>
    <col min="13583" max="13831" width="11.42578125" style="289"/>
    <col min="13832" max="13832" width="14.85546875" style="289" bestFit="1" customWidth="1"/>
    <col min="13833" max="13836" width="11.42578125" style="289"/>
    <col min="13837" max="13838" width="25.85546875" style="289" customWidth="1"/>
    <col min="13839" max="14087" width="11.42578125" style="289"/>
    <col min="14088" max="14088" width="14.85546875" style="289" bestFit="1" customWidth="1"/>
    <col min="14089" max="14092" width="11.42578125" style="289"/>
    <col min="14093" max="14094" width="25.85546875" style="289" customWidth="1"/>
    <col min="14095" max="14343" width="11.42578125" style="289"/>
    <col min="14344" max="14344" width="14.85546875" style="289" bestFit="1" customWidth="1"/>
    <col min="14345" max="14348" width="11.42578125" style="289"/>
    <col min="14349" max="14350" width="25.85546875" style="289" customWidth="1"/>
    <col min="14351" max="14599" width="11.42578125" style="289"/>
    <col min="14600" max="14600" width="14.85546875" style="289" bestFit="1" customWidth="1"/>
    <col min="14601" max="14604" width="11.42578125" style="289"/>
    <col min="14605" max="14606" width="25.85546875" style="289" customWidth="1"/>
    <col min="14607" max="14855" width="11.42578125" style="289"/>
    <col min="14856" max="14856" width="14.85546875" style="289" bestFit="1" customWidth="1"/>
    <col min="14857" max="14860" width="11.42578125" style="289"/>
    <col min="14861" max="14862" width="25.85546875" style="289" customWidth="1"/>
    <col min="14863" max="15111" width="11.42578125" style="289"/>
    <col min="15112" max="15112" width="14.85546875" style="289" bestFit="1" customWidth="1"/>
    <col min="15113" max="15116" width="11.42578125" style="289"/>
    <col min="15117" max="15118" width="25.85546875" style="289" customWidth="1"/>
    <col min="15119" max="15367" width="11.42578125" style="289"/>
    <col min="15368" max="15368" width="14.85546875" style="289" bestFit="1" customWidth="1"/>
    <col min="15369" max="15372" width="11.42578125" style="289"/>
    <col min="15373" max="15374" width="25.85546875" style="289" customWidth="1"/>
    <col min="15375" max="15623" width="11.42578125" style="289"/>
    <col min="15624" max="15624" width="14.85546875" style="289" bestFit="1" customWidth="1"/>
    <col min="15625" max="15628" width="11.42578125" style="289"/>
    <col min="15629" max="15630" width="25.85546875" style="289" customWidth="1"/>
    <col min="15631" max="15879" width="11.42578125" style="289"/>
    <col min="15880" max="15880" width="14.85546875" style="289" bestFit="1" customWidth="1"/>
    <col min="15881" max="15884" width="11.42578125" style="289"/>
    <col min="15885" max="15886" width="25.85546875" style="289" customWidth="1"/>
    <col min="15887" max="16135" width="11.42578125" style="289"/>
    <col min="16136" max="16136" width="14.85546875" style="289" bestFit="1" customWidth="1"/>
    <col min="16137" max="16140" width="11.42578125" style="289"/>
    <col min="16141" max="16142" width="25.85546875" style="289" customWidth="1"/>
    <col min="16143" max="16384" width="11.42578125" style="289"/>
  </cols>
  <sheetData>
    <row r="5" spans="2:10" ht="26.25">
      <c r="B5" s="568" t="s">
        <v>521</v>
      </c>
      <c r="C5" s="568"/>
      <c r="D5" s="568"/>
      <c r="E5" s="568"/>
      <c r="F5" s="568"/>
      <c r="G5" s="568"/>
      <c r="H5" s="568"/>
      <c r="I5" s="568"/>
      <c r="J5" s="568"/>
    </row>
    <row r="6" spans="2:10" ht="20.25">
      <c r="B6" s="569" t="s">
        <v>628</v>
      </c>
      <c r="C6" s="569"/>
      <c r="D6" s="569"/>
      <c r="E6" s="569"/>
      <c r="F6" s="569"/>
      <c r="G6" s="570" t="s">
        <v>629</v>
      </c>
      <c r="H6" s="570"/>
      <c r="I6" s="570"/>
      <c r="J6" s="570"/>
    </row>
    <row r="7" spans="2:10">
      <c r="B7" s="422"/>
      <c r="C7" s="422"/>
      <c r="D7" s="422"/>
      <c r="E7" s="422"/>
      <c r="F7" s="422"/>
      <c r="G7" s="422"/>
      <c r="H7" s="422"/>
      <c r="I7" s="422"/>
      <c r="J7" s="422"/>
    </row>
    <row r="8" spans="2:10">
      <c r="B8" s="422"/>
      <c r="C8" s="422"/>
      <c r="D8" s="422"/>
      <c r="E8" s="422"/>
      <c r="F8" s="422"/>
      <c r="G8" s="422"/>
      <c r="H8" s="422"/>
      <c r="I8" s="422"/>
      <c r="J8" s="422"/>
    </row>
    <row r="9" spans="2:10">
      <c r="B9" s="422"/>
      <c r="C9" s="422"/>
      <c r="D9" s="422"/>
      <c r="E9" s="422"/>
      <c r="F9" s="422"/>
      <c r="G9" s="422"/>
      <c r="H9" s="422"/>
      <c r="I9" s="422"/>
      <c r="J9" s="422"/>
    </row>
    <row r="10" spans="2:10">
      <c r="B10" s="423" t="s">
        <v>522</v>
      </c>
      <c r="C10" s="424"/>
      <c r="D10" s="424"/>
      <c r="E10" s="423"/>
      <c r="F10" s="422"/>
      <c r="G10" s="422"/>
      <c r="H10" s="425" t="s">
        <v>523</v>
      </c>
      <c r="I10" s="426"/>
      <c r="J10" s="426"/>
    </row>
    <row r="11" spans="2:10">
      <c r="B11" s="571" t="s">
        <v>524</v>
      </c>
      <c r="C11" s="571"/>
      <c r="D11" s="571"/>
      <c r="E11" s="571"/>
      <c r="F11" s="422"/>
      <c r="G11" s="422"/>
      <c r="H11" s="572" t="s">
        <v>630</v>
      </c>
      <c r="I11" s="572"/>
      <c r="J11" s="572"/>
    </row>
    <row r="12" spans="2:10">
      <c r="B12" s="427" t="s">
        <v>0</v>
      </c>
      <c r="C12" s="427" t="s">
        <v>525</v>
      </c>
      <c r="D12" s="427" t="s">
        <v>526</v>
      </c>
      <c r="E12" s="427" t="s">
        <v>527</v>
      </c>
      <c r="F12" s="422"/>
      <c r="G12" s="422"/>
      <c r="H12" s="572"/>
      <c r="I12" s="572"/>
      <c r="J12" s="572"/>
    </row>
    <row r="13" spans="2:10">
      <c r="B13" s="428">
        <v>2006</v>
      </c>
      <c r="C13" s="429">
        <v>40633</v>
      </c>
      <c r="D13" s="429">
        <v>67860</v>
      </c>
      <c r="E13" s="430">
        <v>108493</v>
      </c>
      <c r="F13" s="422"/>
      <c r="G13" s="422"/>
      <c r="H13" s="427" t="s">
        <v>528</v>
      </c>
      <c r="I13" s="427" t="s">
        <v>529</v>
      </c>
      <c r="J13" s="427" t="s">
        <v>530</v>
      </c>
    </row>
    <row r="14" spans="2:10">
      <c r="B14" s="431">
        <v>2007</v>
      </c>
      <c r="C14" s="429">
        <v>54613</v>
      </c>
      <c r="D14" s="429">
        <v>80368</v>
      </c>
      <c r="E14" s="430">
        <v>134981</v>
      </c>
      <c r="F14" s="422"/>
      <c r="G14" s="422"/>
      <c r="H14" s="432" t="s">
        <v>58</v>
      </c>
      <c r="I14" s="433">
        <v>29778</v>
      </c>
      <c r="J14" s="434">
        <f>I14/$I$37</f>
        <v>0.1607293218472699</v>
      </c>
    </row>
    <row r="15" spans="2:10">
      <c r="B15" s="431">
        <v>2008</v>
      </c>
      <c r="C15" s="429">
        <v>60783</v>
      </c>
      <c r="D15" s="429">
        <v>66243</v>
      </c>
      <c r="E15" s="430">
        <v>127026</v>
      </c>
      <c r="F15" s="422"/>
      <c r="G15" s="422"/>
      <c r="H15" s="435" t="s">
        <v>66</v>
      </c>
      <c r="I15" s="436">
        <v>17511</v>
      </c>
      <c r="J15" s="434">
        <f t="shared" ref="J15:J36" si="0">I15/$I$37</f>
        <v>9.4517131938597065E-2</v>
      </c>
    </row>
    <row r="16" spans="2:10">
      <c r="B16" s="431">
        <v>2009</v>
      </c>
      <c r="C16" s="429">
        <v>58987</v>
      </c>
      <c r="D16" s="429">
        <v>67096</v>
      </c>
      <c r="E16" s="430">
        <v>126083</v>
      </c>
      <c r="F16" s="422"/>
      <c r="G16" s="422"/>
      <c r="H16" s="435" t="s">
        <v>70</v>
      </c>
      <c r="I16" s="436">
        <v>17336</v>
      </c>
      <c r="J16" s="434">
        <f t="shared" si="0"/>
        <v>9.3572554353693022E-2</v>
      </c>
    </row>
    <row r="17" spans="2:10">
      <c r="B17" s="431">
        <v>2010</v>
      </c>
      <c r="C17" s="429">
        <v>67575</v>
      </c>
      <c r="D17" s="429">
        <v>97956</v>
      </c>
      <c r="E17" s="430">
        <v>165531</v>
      </c>
      <c r="F17" s="422"/>
      <c r="G17" s="422"/>
      <c r="H17" s="435" t="s">
        <v>64</v>
      </c>
      <c r="I17" s="436">
        <v>14846</v>
      </c>
      <c r="J17" s="434">
        <f t="shared" si="0"/>
        <v>8.0132564717058527E-2</v>
      </c>
    </row>
    <row r="18" spans="2:10">
      <c r="B18" s="431">
        <v>2011</v>
      </c>
      <c r="C18" s="429">
        <v>61263</v>
      </c>
      <c r="D18" s="429">
        <v>111882</v>
      </c>
      <c r="E18" s="430">
        <v>173145</v>
      </c>
      <c r="F18" s="422"/>
      <c r="G18" s="422"/>
      <c r="H18" s="435" t="s">
        <v>65</v>
      </c>
      <c r="I18" s="436">
        <v>14242</v>
      </c>
      <c r="J18" s="434">
        <f t="shared" si="0"/>
        <v>7.6872422652589756E-2</v>
      </c>
    </row>
    <row r="19" spans="2:10">
      <c r="B19" s="431">
        <v>2012</v>
      </c>
      <c r="C19" s="429">
        <v>68330</v>
      </c>
      <c r="D19" s="429">
        <v>139441</v>
      </c>
      <c r="E19" s="430">
        <v>207771</v>
      </c>
      <c r="F19" s="422"/>
      <c r="G19" s="422"/>
      <c r="H19" s="435" t="s">
        <v>62</v>
      </c>
      <c r="I19" s="436">
        <v>13728</v>
      </c>
      <c r="J19" s="434">
        <f t="shared" si="0"/>
        <v>7.4098063346071635E-2</v>
      </c>
    </row>
    <row r="20" spans="2:10">
      <c r="B20" s="431">
        <v>2013</v>
      </c>
      <c r="C20" s="429">
        <v>67949</v>
      </c>
      <c r="D20" s="429">
        <v>140433</v>
      </c>
      <c r="E20" s="430">
        <v>208382</v>
      </c>
      <c r="F20" s="422"/>
      <c r="G20" s="422"/>
      <c r="H20" s="435" t="s">
        <v>57</v>
      </c>
      <c r="I20" s="436">
        <v>11569</v>
      </c>
      <c r="J20" s="434">
        <f t="shared" si="0"/>
        <v>6.2444674741455618E-2</v>
      </c>
    </row>
    <row r="21" spans="2:10">
      <c r="B21" s="431">
        <v>2014</v>
      </c>
      <c r="C21" s="429">
        <v>63109.25</v>
      </c>
      <c r="D21" s="429">
        <v>132252</v>
      </c>
      <c r="E21" s="430">
        <v>195361.33333333334</v>
      </c>
      <c r="F21" s="422"/>
      <c r="G21" s="422"/>
      <c r="H21" s="435" t="s">
        <v>217</v>
      </c>
      <c r="I21" s="436">
        <v>11342</v>
      </c>
      <c r="J21" s="434">
        <f>I21/$I$37</f>
        <v>6.121942267418011E-2</v>
      </c>
    </row>
    <row r="22" spans="2:10">
      <c r="B22" s="431">
        <v>2015</v>
      </c>
      <c r="C22" s="429">
        <v>62729.454545454544</v>
      </c>
      <c r="D22" s="429">
        <v>132975.36363636365</v>
      </c>
      <c r="E22" s="430">
        <v>195704.81818181818</v>
      </c>
      <c r="F22" s="422"/>
      <c r="G22" s="422"/>
      <c r="H22" s="435" t="s">
        <v>61</v>
      </c>
      <c r="I22" s="436">
        <v>8475</v>
      </c>
      <c r="J22" s="434">
        <f>I22/$I$37</f>
        <v>4.5744543040352352E-2</v>
      </c>
    </row>
    <row r="23" spans="2:10">
      <c r="B23" s="431">
        <v>2016</v>
      </c>
      <c r="C23" s="429">
        <v>61873</v>
      </c>
      <c r="D23" s="429">
        <v>112253.41666666667</v>
      </c>
      <c r="E23" s="430">
        <v>174126.41666666666</v>
      </c>
      <c r="F23" s="422"/>
      <c r="G23" s="422"/>
      <c r="H23" s="435" t="s">
        <v>59</v>
      </c>
      <c r="I23" s="436">
        <v>8158</v>
      </c>
      <c r="J23" s="434">
        <f t="shared" si="0"/>
        <v>4.4033508215126194E-2</v>
      </c>
    </row>
    <row r="24" spans="2:10" ht="15.75" thickBot="1">
      <c r="B24" s="437"/>
      <c r="C24" s="437"/>
      <c r="D24" s="437"/>
      <c r="E24" s="437"/>
      <c r="F24" s="438"/>
      <c r="G24" s="422"/>
      <c r="H24" s="435" t="s">
        <v>63</v>
      </c>
      <c r="I24" s="436">
        <v>8007</v>
      </c>
      <c r="J24" s="434">
        <f>I24/$I$37</f>
        <v>4.3218472699009004E-2</v>
      </c>
    </row>
    <row r="25" spans="2:10" ht="15.75" thickBot="1">
      <c r="B25" s="439">
        <v>2017</v>
      </c>
      <c r="C25" s="440">
        <f>AVERAGE(C26:C32)</f>
        <v>61397.428571428572</v>
      </c>
      <c r="D25" s="440">
        <f>AVERAGE(D26:D32)</f>
        <v>117615</v>
      </c>
      <c r="E25" s="440">
        <f>AVERAGE(E26:E32)</f>
        <v>179012.42857142858</v>
      </c>
      <c r="F25" s="438"/>
      <c r="G25" s="422"/>
      <c r="H25" s="435" t="s">
        <v>60</v>
      </c>
      <c r="I25" s="436">
        <v>7815</v>
      </c>
      <c r="J25" s="434">
        <f t="shared" si="0"/>
        <v>4.2182136148714293E-2</v>
      </c>
    </row>
    <row r="26" spans="2:10" ht="15.75" thickBot="1">
      <c r="B26" s="441" t="s">
        <v>531</v>
      </c>
      <c r="C26" s="442">
        <v>60771</v>
      </c>
      <c r="D26" s="442">
        <v>115697</v>
      </c>
      <c r="E26" s="443">
        <v>176468</v>
      </c>
      <c r="F26" s="438"/>
      <c r="G26" s="422"/>
      <c r="H26" s="435" t="s">
        <v>71</v>
      </c>
      <c r="I26" s="436">
        <v>7318</v>
      </c>
      <c r="J26" s="434">
        <f t="shared" si="0"/>
        <v>3.9499535807586847E-2</v>
      </c>
    </row>
    <row r="27" spans="2:10" ht="15.75" thickBot="1">
      <c r="B27" s="441" t="s">
        <v>388</v>
      </c>
      <c r="C27" s="442">
        <v>61125</v>
      </c>
      <c r="D27" s="442">
        <v>115482</v>
      </c>
      <c r="E27" s="443">
        <v>176607</v>
      </c>
      <c r="F27" s="422"/>
      <c r="G27" s="422"/>
      <c r="H27" s="435" t="s">
        <v>68</v>
      </c>
      <c r="I27" s="436">
        <v>5452</v>
      </c>
      <c r="J27" s="434">
        <f t="shared" si="0"/>
        <v>2.9427639959410151E-2</v>
      </c>
    </row>
    <row r="28" spans="2:10" ht="15.75" thickBot="1">
      <c r="B28" s="441" t="s">
        <v>393</v>
      </c>
      <c r="C28" s="442">
        <v>61098</v>
      </c>
      <c r="D28" s="442">
        <v>112690</v>
      </c>
      <c r="E28" s="443">
        <v>173788</v>
      </c>
      <c r="F28" s="444"/>
      <c r="G28" s="422"/>
      <c r="H28" s="435" t="s">
        <v>67</v>
      </c>
      <c r="I28" s="436">
        <v>4019</v>
      </c>
      <c r="J28" s="434">
        <f>I28/$I$37</f>
        <v>2.1692898935596002E-2</v>
      </c>
    </row>
    <row r="29" spans="2:10" ht="15.75" thickBot="1">
      <c r="B29" s="441" t="s">
        <v>415</v>
      </c>
      <c r="C29" s="442">
        <v>61125</v>
      </c>
      <c r="D29" s="442">
        <v>115482</v>
      </c>
      <c r="E29" s="443">
        <v>176607</v>
      </c>
      <c r="F29" s="444"/>
      <c r="G29" s="422"/>
      <c r="H29" s="435" t="s">
        <v>352</v>
      </c>
      <c r="I29" s="436">
        <v>2496</v>
      </c>
      <c r="J29" s="434">
        <f t="shared" si="0"/>
        <v>1.3472375153831206E-2</v>
      </c>
    </row>
    <row r="30" spans="2:10" ht="15.75" thickBot="1">
      <c r="B30" s="441" t="s">
        <v>540</v>
      </c>
      <c r="C30" s="442">
        <v>60983</v>
      </c>
      <c r="D30" s="442">
        <v>118772</v>
      </c>
      <c r="E30" s="443">
        <f>SUM(C30:D30)</f>
        <v>179755</v>
      </c>
      <c r="F30" s="444"/>
      <c r="G30" s="422"/>
      <c r="H30" s="435" t="s">
        <v>69</v>
      </c>
      <c r="I30" s="436">
        <v>2170</v>
      </c>
      <c r="J30" s="434">
        <f t="shared" si="0"/>
        <v>1.1712762052809984E-2</v>
      </c>
    </row>
    <row r="31" spans="2:10" ht="15.75" thickBot="1">
      <c r="B31" s="441" t="s">
        <v>553</v>
      </c>
      <c r="C31" s="442">
        <v>61395</v>
      </c>
      <c r="D31" s="442">
        <v>123199</v>
      </c>
      <c r="E31" s="443">
        <f>SUM(C31:D31)</f>
        <v>184594</v>
      </c>
      <c r="F31" s="422"/>
      <c r="G31" s="422"/>
      <c r="H31" s="435" t="s">
        <v>46</v>
      </c>
      <c r="I31" s="436">
        <v>787</v>
      </c>
      <c r="J31" s="434">
        <f t="shared" si="0"/>
        <v>4.247900338968413E-3</v>
      </c>
    </row>
    <row r="32" spans="2:10">
      <c r="B32" s="441" t="s">
        <v>612</v>
      </c>
      <c r="C32" s="442">
        <v>63285</v>
      </c>
      <c r="D32" s="442">
        <v>121983</v>
      </c>
      <c r="E32" s="443">
        <f>SUM(C32:D32)</f>
        <v>185268</v>
      </c>
      <c r="F32" s="422"/>
      <c r="G32" s="422"/>
      <c r="H32" s="435" t="s">
        <v>513</v>
      </c>
      <c r="I32" s="436">
        <v>107</v>
      </c>
      <c r="J32" s="434">
        <f>I32/$I$37</f>
        <v>5.7754172334132173E-4</v>
      </c>
    </row>
    <row r="33" spans="2:27">
      <c r="B33" s="422"/>
      <c r="C33" s="422"/>
      <c r="D33" s="422"/>
      <c r="E33" s="422"/>
      <c r="F33" s="422"/>
      <c r="G33" s="422"/>
      <c r="H33" s="435" t="s">
        <v>515</v>
      </c>
      <c r="I33" s="436">
        <v>77</v>
      </c>
      <c r="J33" s="434">
        <f t="shared" si="0"/>
        <v>4.1561413735777362E-4</v>
      </c>
    </row>
    <row r="34" spans="2:27">
      <c r="B34" s="425" t="s">
        <v>532</v>
      </c>
      <c r="C34" s="445"/>
      <c r="D34" s="445"/>
      <c r="E34" s="445"/>
      <c r="F34" s="422"/>
      <c r="G34" s="422"/>
      <c r="H34" s="435" t="s">
        <v>512</v>
      </c>
      <c r="I34" s="436">
        <v>19</v>
      </c>
      <c r="J34" s="434">
        <f t="shared" si="0"/>
        <v>1.0255413778958049E-4</v>
      </c>
    </row>
    <row r="35" spans="2:27">
      <c r="B35" s="565" t="s">
        <v>631</v>
      </c>
      <c r="C35" s="565"/>
      <c r="D35" s="565"/>
      <c r="E35" s="565"/>
      <c r="F35" s="422"/>
      <c r="G35" s="422"/>
      <c r="H35" s="435" t="s">
        <v>514</v>
      </c>
      <c r="I35" s="436">
        <v>16</v>
      </c>
      <c r="J35" s="434">
        <f t="shared" si="0"/>
        <v>8.6361379191225683E-5</v>
      </c>
    </row>
    <row r="36" spans="2:27">
      <c r="B36" s="427" t="s">
        <v>0</v>
      </c>
      <c r="C36" s="427" t="s">
        <v>525</v>
      </c>
      <c r="D36" s="427" t="s">
        <v>526</v>
      </c>
      <c r="E36" s="427" t="s">
        <v>527</v>
      </c>
      <c r="F36" s="422"/>
      <c r="G36" s="422"/>
      <c r="H36" s="435" t="s">
        <v>509</v>
      </c>
      <c r="I36" s="436">
        <v>0</v>
      </c>
      <c r="J36" s="434">
        <f t="shared" si="0"/>
        <v>0</v>
      </c>
    </row>
    <row r="37" spans="2:27">
      <c r="B37" s="446">
        <v>2017</v>
      </c>
      <c r="C37" s="442">
        <v>63285</v>
      </c>
      <c r="D37" s="442">
        <v>121983</v>
      </c>
      <c r="E37" s="443">
        <v>185268</v>
      </c>
      <c r="F37" s="422"/>
      <c r="G37" s="422"/>
      <c r="H37" s="412" t="s">
        <v>402</v>
      </c>
      <c r="I37" s="447">
        <f>SUM(I14:I36)</f>
        <v>185268</v>
      </c>
      <c r="J37" s="434">
        <f>I37/$I$37</f>
        <v>1</v>
      </c>
    </row>
    <row r="38" spans="2:27">
      <c r="B38" s="446">
        <v>2016</v>
      </c>
      <c r="C38" s="429">
        <v>60452</v>
      </c>
      <c r="D38" s="429">
        <v>110331</v>
      </c>
      <c r="E38" s="430">
        <f>SUM(C38:D38)</f>
        <v>170783</v>
      </c>
      <c r="F38" s="422"/>
      <c r="G38" s="422"/>
      <c r="H38" s="422"/>
      <c r="I38" s="422"/>
      <c r="J38" s="422"/>
    </row>
    <row r="39" spans="2:27">
      <c r="B39" s="448" t="s">
        <v>38</v>
      </c>
      <c r="C39" s="449">
        <f>C37/C38-1</f>
        <v>4.6863627340700154E-2</v>
      </c>
      <c r="D39" s="450">
        <f>D37/D38-1</f>
        <v>0.10560948418848737</v>
      </c>
      <c r="E39" s="449">
        <f>E37/E38-1</f>
        <v>8.4815233366318576E-2</v>
      </c>
      <c r="F39" s="478"/>
      <c r="G39" s="422"/>
      <c r="H39" s="422"/>
      <c r="I39" s="422"/>
      <c r="J39" s="422"/>
    </row>
    <row r="43" spans="2:27">
      <c r="O43" s="472"/>
      <c r="P43" s="472" t="s">
        <v>601</v>
      </c>
      <c r="Q43" s="472" t="s">
        <v>602</v>
      </c>
      <c r="R43" s="472" t="s">
        <v>399</v>
      </c>
      <c r="S43" s="472" t="s">
        <v>400</v>
      </c>
      <c r="T43" s="472" t="s">
        <v>603</v>
      </c>
      <c r="U43" s="472" t="s">
        <v>118</v>
      </c>
      <c r="V43" s="472" t="s">
        <v>119</v>
      </c>
      <c r="W43" s="472" t="s">
        <v>120</v>
      </c>
      <c r="X43" s="472" t="s">
        <v>604</v>
      </c>
      <c r="Y43" s="472" t="s">
        <v>535</v>
      </c>
      <c r="Z43" s="472" t="s">
        <v>536</v>
      </c>
      <c r="AA43" s="472" t="s">
        <v>537</v>
      </c>
    </row>
    <row r="44" spans="2:27">
      <c r="O44" s="472" t="s">
        <v>542</v>
      </c>
      <c r="P44" s="508">
        <v>70288</v>
      </c>
      <c r="Q44" s="508">
        <v>81938</v>
      </c>
      <c r="R44" s="508">
        <v>88747</v>
      </c>
      <c r="S44" s="508">
        <v>76408</v>
      </c>
      <c r="T44" s="508">
        <v>89802</v>
      </c>
      <c r="U44" s="508">
        <v>106606</v>
      </c>
      <c r="V44" s="508">
        <v>138833</v>
      </c>
      <c r="W44" s="508">
        <v>136117</v>
      </c>
      <c r="X44" s="508">
        <v>136798</v>
      </c>
      <c r="Y44" s="508">
        <v>136972</v>
      </c>
      <c r="Z44" s="508">
        <v>110331</v>
      </c>
      <c r="AA44" s="509">
        <v>121983</v>
      </c>
    </row>
    <row r="45" spans="2:27">
      <c r="O45" s="472" t="s">
        <v>543</v>
      </c>
      <c r="P45" s="508">
        <v>39556</v>
      </c>
      <c r="Q45" s="508">
        <v>42822</v>
      </c>
      <c r="R45" s="508">
        <v>51547</v>
      </c>
      <c r="S45" s="508">
        <v>50298</v>
      </c>
      <c r="T45" s="508">
        <v>54045</v>
      </c>
      <c r="U45" s="508">
        <v>62142</v>
      </c>
      <c r="V45" s="508">
        <v>69028</v>
      </c>
      <c r="W45" s="508">
        <v>68140</v>
      </c>
      <c r="X45" s="508">
        <v>62209</v>
      </c>
      <c r="Y45" s="508">
        <v>63969</v>
      </c>
      <c r="Z45" s="508">
        <v>60452</v>
      </c>
      <c r="AA45" s="509">
        <v>63285</v>
      </c>
    </row>
    <row r="46" spans="2:27">
      <c r="O46" s="472" t="s">
        <v>113</v>
      </c>
      <c r="P46" s="508">
        <v>109844</v>
      </c>
      <c r="Q46" s="508">
        <v>124760</v>
      </c>
      <c r="R46" s="508">
        <v>140294</v>
      </c>
      <c r="S46" s="508">
        <v>126706</v>
      </c>
      <c r="T46" s="508">
        <v>143847</v>
      </c>
      <c r="U46" s="508">
        <v>168748</v>
      </c>
      <c r="V46" s="508">
        <v>207861</v>
      </c>
      <c r="W46" s="508">
        <v>204257</v>
      </c>
      <c r="X46" s="508">
        <v>199007</v>
      </c>
      <c r="Y46" s="508">
        <v>200941</v>
      </c>
      <c r="Z46" s="508">
        <v>170783</v>
      </c>
      <c r="AA46" s="509">
        <v>185268</v>
      </c>
    </row>
    <row r="67" spans="3:14" ht="80.25" customHeight="1">
      <c r="C67" s="566" t="s">
        <v>632</v>
      </c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10"/>
    </row>
  </sheetData>
  <mergeCells count="7">
    <mergeCell ref="B35:E35"/>
    <mergeCell ref="C67:M67"/>
    <mergeCell ref="B5:J5"/>
    <mergeCell ref="B6:F6"/>
    <mergeCell ref="G6:J6"/>
    <mergeCell ref="B11:E11"/>
    <mergeCell ref="H11:J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T79"/>
  <sheetViews>
    <sheetView workbookViewId="0">
      <selection activeCell="D34" sqref="D34"/>
    </sheetView>
  </sheetViews>
  <sheetFormatPr baseColWidth="10" defaultRowHeight="15"/>
  <cols>
    <col min="1" max="1" width="11.42578125" style="289"/>
    <col min="2" max="2" width="14.85546875" style="289" bestFit="1" customWidth="1"/>
    <col min="3" max="257" width="11.42578125" style="289"/>
    <col min="258" max="258" width="14.85546875" style="289" bestFit="1" customWidth="1"/>
    <col min="259" max="513" width="11.42578125" style="289"/>
    <col min="514" max="514" width="14.85546875" style="289" bestFit="1" customWidth="1"/>
    <col min="515" max="769" width="11.42578125" style="289"/>
    <col min="770" max="770" width="14.85546875" style="289" bestFit="1" customWidth="1"/>
    <col min="771" max="1025" width="11.42578125" style="289"/>
    <col min="1026" max="1026" width="14.85546875" style="289" bestFit="1" customWidth="1"/>
    <col min="1027" max="1281" width="11.42578125" style="289"/>
    <col min="1282" max="1282" width="14.85546875" style="289" bestFit="1" customWidth="1"/>
    <col min="1283" max="1537" width="11.42578125" style="289"/>
    <col min="1538" max="1538" width="14.85546875" style="289" bestFit="1" customWidth="1"/>
    <col min="1539" max="1793" width="11.42578125" style="289"/>
    <col min="1794" max="1794" width="14.85546875" style="289" bestFit="1" customWidth="1"/>
    <col min="1795" max="2049" width="11.42578125" style="289"/>
    <col min="2050" max="2050" width="14.85546875" style="289" bestFit="1" customWidth="1"/>
    <col min="2051" max="2305" width="11.42578125" style="289"/>
    <col min="2306" max="2306" width="14.85546875" style="289" bestFit="1" customWidth="1"/>
    <col min="2307" max="2561" width="11.42578125" style="289"/>
    <col min="2562" max="2562" width="14.85546875" style="289" bestFit="1" customWidth="1"/>
    <col min="2563" max="2817" width="11.42578125" style="289"/>
    <col min="2818" max="2818" width="14.85546875" style="289" bestFit="1" customWidth="1"/>
    <col min="2819" max="3073" width="11.42578125" style="289"/>
    <col min="3074" max="3074" width="14.85546875" style="289" bestFit="1" customWidth="1"/>
    <col min="3075" max="3329" width="11.42578125" style="289"/>
    <col min="3330" max="3330" width="14.85546875" style="289" bestFit="1" customWidth="1"/>
    <col min="3331" max="3585" width="11.42578125" style="289"/>
    <col min="3586" max="3586" width="14.85546875" style="289" bestFit="1" customWidth="1"/>
    <col min="3587" max="3841" width="11.42578125" style="289"/>
    <col min="3842" max="3842" width="14.85546875" style="289" bestFit="1" customWidth="1"/>
    <col min="3843" max="4097" width="11.42578125" style="289"/>
    <col min="4098" max="4098" width="14.85546875" style="289" bestFit="1" customWidth="1"/>
    <col min="4099" max="4353" width="11.42578125" style="289"/>
    <col min="4354" max="4354" width="14.85546875" style="289" bestFit="1" customWidth="1"/>
    <col min="4355" max="4609" width="11.42578125" style="289"/>
    <col min="4610" max="4610" width="14.85546875" style="289" bestFit="1" customWidth="1"/>
    <col min="4611" max="4865" width="11.42578125" style="289"/>
    <col min="4866" max="4866" width="14.85546875" style="289" bestFit="1" customWidth="1"/>
    <col min="4867" max="5121" width="11.42578125" style="289"/>
    <col min="5122" max="5122" width="14.85546875" style="289" bestFit="1" customWidth="1"/>
    <col min="5123" max="5377" width="11.42578125" style="289"/>
    <col min="5378" max="5378" width="14.85546875" style="289" bestFit="1" customWidth="1"/>
    <col min="5379" max="5633" width="11.42578125" style="289"/>
    <col min="5634" max="5634" width="14.85546875" style="289" bestFit="1" customWidth="1"/>
    <col min="5635" max="5889" width="11.42578125" style="289"/>
    <col min="5890" max="5890" width="14.85546875" style="289" bestFit="1" customWidth="1"/>
    <col min="5891" max="6145" width="11.42578125" style="289"/>
    <col min="6146" max="6146" width="14.85546875" style="289" bestFit="1" customWidth="1"/>
    <col min="6147" max="6401" width="11.42578125" style="289"/>
    <col min="6402" max="6402" width="14.85546875" style="289" bestFit="1" customWidth="1"/>
    <col min="6403" max="6657" width="11.42578125" style="289"/>
    <col min="6658" max="6658" width="14.85546875" style="289" bestFit="1" customWidth="1"/>
    <col min="6659" max="6913" width="11.42578125" style="289"/>
    <col min="6914" max="6914" width="14.85546875" style="289" bestFit="1" customWidth="1"/>
    <col min="6915" max="7169" width="11.42578125" style="289"/>
    <col min="7170" max="7170" width="14.85546875" style="289" bestFit="1" customWidth="1"/>
    <col min="7171" max="7425" width="11.42578125" style="289"/>
    <col min="7426" max="7426" width="14.85546875" style="289" bestFit="1" customWidth="1"/>
    <col min="7427" max="7681" width="11.42578125" style="289"/>
    <col min="7682" max="7682" width="14.85546875" style="289" bestFit="1" customWidth="1"/>
    <col min="7683" max="7937" width="11.42578125" style="289"/>
    <col min="7938" max="7938" width="14.85546875" style="289" bestFit="1" customWidth="1"/>
    <col min="7939" max="8193" width="11.42578125" style="289"/>
    <col min="8194" max="8194" width="14.85546875" style="289" bestFit="1" customWidth="1"/>
    <col min="8195" max="8449" width="11.42578125" style="289"/>
    <col min="8450" max="8450" width="14.85546875" style="289" bestFit="1" customWidth="1"/>
    <col min="8451" max="8705" width="11.42578125" style="289"/>
    <col min="8706" max="8706" width="14.85546875" style="289" bestFit="1" customWidth="1"/>
    <col min="8707" max="8961" width="11.42578125" style="289"/>
    <col min="8962" max="8962" width="14.85546875" style="289" bestFit="1" customWidth="1"/>
    <col min="8963" max="9217" width="11.42578125" style="289"/>
    <col min="9218" max="9218" width="14.85546875" style="289" bestFit="1" customWidth="1"/>
    <col min="9219" max="9473" width="11.42578125" style="289"/>
    <col min="9474" max="9474" width="14.85546875" style="289" bestFit="1" customWidth="1"/>
    <col min="9475" max="9729" width="11.42578125" style="289"/>
    <col min="9730" max="9730" width="14.85546875" style="289" bestFit="1" customWidth="1"/>
    <col min="9731" max="9985" width="11.42578125" style="289"/>
    <col min="9986" max="9986" width="14.85546875" style="289" bestFit="1" customWidth="1"/>
    <col min="9987" max="10241" width="11.42578125" style="289"/>
    <col min="10242" max="10242" width="14.85546875" style="289" bestFit="1" customWidth="1"/>
    <col min="10243" max="10497" width="11.42578125" style="289"/>
    <col min="10498" max="10498" width="14.85546875" style="289" bestFit="1" customWidth="1"/>
    <col min="10499" max="10753" width="11.42578125" style="289"/>
    <col min="10754" max="10754" width="14.85546875" style="289" bestFit="1" customWidth="1"/>
    <col min="10755" max="11009" width="11.42578125" style="289"/>
    <col min="11010" max="11010" width="14.85546875" style="289" bestFit="1" customWidth="1"/>
    <col min="11011" max="11265" width="11.42578125" style="289"/>
    <col min="11266" max="11266" width="14.85546875" style="289" bestFit="1" customWidth="1"/>
    <col min="11267" max="11521" width="11.42578125" style="289"/>
    <col min="11522" max="11522" width="14.85546875" style="289" bestFit="1" customWidth="1"/>
    <col min="11523" max="11777" width="11.42578125" style="289"/>
    <col min="11778" max="11778" width="14.85546875" style="289" bestFit="1" customWidth="1"/>
    <col min="11779" max="12033" width="11.42578125" style="289"/>
    <col min="12034" max="12034" width="14.85546875" style="289" bestFit="1" customWidth="1"/>
    <col min="12035" max="12289" width="11.42578125" style="289"/>
    <col min="12290" max="12290" width="14.85546875" style="289" bestFit="1" customWidth="1"/>
    <col min="12291" max="12545" width="11.42578125" style="289"/>
    <col min="12546" max="12546" width="14.85546875" style="289" bestFit="1" customWidth="1"/>
    <col min="12547" max="12801" width="11.42578125" style="289"/>
    <col min="12802" max="12802" width="14.85546875" style="289" bestFit="1" customWidth="1"/>
    <col min="12803" max="13057" width="11.42578125" style="289"/>
    <col min="13058" max="13058" width="14.85546875" style="289" bestFit="1" customWidth="1"/>
    <col min="13059" max="13313" width="11.42578125" style="289"/>
    <col min="13314" max="13314" width="14.85546875" style="289" bestFit="1" customWidth="1"/>
    <col min="13315" max="13569" width="11.42578125" style="289"/>
    <col min="13570" max="13570" width="14.85546875" style="289" bestFit="1" customWidth="1"/>
    <col min="13571" max="13825" width="11.42578125" style="289"/>
    <col min="13826" max="13826" width="14.85546875" style="289" bestFit="1" customWidth="1"/>
    <col min="13827" max="14081" width="11.42578125" style="289"/>
    <col min="14082" max="14082" width="14.85546875" style="289" bestFit="1" customWidth="1"/>
    <col min="14083" max="14337" width="11.42578125" style="289"/>
    <col min="14338" max="14338" width="14.85546875" style="289" bestFit="1" customWidth="1"/>
    <col min="14339" max="14593" width="11.42578125" style="289"/>
    <col min="14594" max="14594" width="14.85546875" style="289" bestFit="1" customWidth="1"/>
    <col min="14595" max="14849" width="11.42578125" style="289"/>
    <col min="14850" max="14850" width="14.85546875" style="289" bestFit="1" customWidth="1"/>
    <col min="14851" max="15105" width="11.42578125" style="289"/>
    <col min="15106" max="15106" width="14.85546875" style="289" bestFit="1" customWidth="1"/>
    <col min="15107" max="15361" width="11.42578125" style="289"/>
    <col min="15362" max="15362" width="14.85546875" style="289" bestFit="1" customWidth="1"/>
    <col min="15363" max="15617" width="11.42578125" style="289"/>
    <col min="15618" max="15618" width="14.85546875" style="289" bestFit="1" customWidth="1"/>
    <col min="15619" max="15873" width="11.42578125" style="289"/>
    <col min="15874" max="15874" width="14.85546875" style="289" bestFit="1" customWidth="1"/>
    <col min="15875" max="16129" width="11.42578125" style="289"/>
    <col min="16130" max="16130" width="14.85546875" style="289" bestFit="1" customWidth="1"/>
    <col min="16131" max="16384" width="11.42578125" style="289"/>
  </cols>
  <sheetData>
    <row r="3" spans="2:20" ht="26.25">
      <c r="C3" s="581" t="s">
        <v>533</v>
      </c>
      <c r="D3" s="581"/>
      <c r="E3" s="581"/>
      <c r="F3" s="581"/>
      <c r="G3" s="581"/>
      <c r="H3" s="581"/>
      <c r="I3" s="581"/>
      <c r="J3" s="581"/>
      <c r="K3" s="581"/>
      <c r="L3" s="406"/>
      <c r="M3" s="406"/>
      <c r="N3" s="406"/>
      <c r="O3" s="406"/>
      <c r="P3" s="406"/>
      <c r="Q3" s="406"/>
      <c r="R3" s="406"/>
      <c r="S3" s="406"/>
      <c r="T3" s="406"/>
    </row>
    <row r="4" spans="2:20" ht="20.25">
      <c r="C4" s="582" t="s">
        <v>628</v>
      </c>
      <c r="D4" s="582"/>
      <c r="E4" s="582"/>
      <c r="F4" s="582"/>
      <c r="G4" s="582"/>
      <c r="H4" s="583" t="s">
        <v>629</v>
      </c>
      <c r="I4" s="583"/>
      <c r="J4" s="583"/>
      <c r="K4" s="583"/>
      <c r="L4" s="406"/>
      <c r="M4" s="406"/>
      <c r="N4" s="406"/>
      <c r="O4" s="406"/>
      <c r="P4" s="406"/>
      <c r="Q4" s="406"/>
      <c r="R4" s="406"/>
      <c r="S4" s="406"/>
      <c r="T4" s="406"/>
    </row>
    <row r="7" spans="2:20" ht="20.25">
      <c r="B7" s="575" t="s">
        <v>633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</row>
    <row r="10" spans="2:20" ht="62.25" customHeight="1">
      <c r="B10" s="584" t="s">
        <v>634</v>
      </c>
      <c r="C10" s="584"/>
      <c r="D10" s="584"/>
    </row>
    <row r="11" spans="2:20">
      <c r="B11" s="407" t="s">
        <v>528</v>
      </c>
      <c r="C11" s="407" t="s">
        <v>529</v>
      </c>
      <c r="D11" s="407" t="s">
        <v>530</v>
      </c>
    </row>
    <row r="12" spans="2:20">
      <c r="B12" s="408" t="s">
        <v>58</v>
      </c>
      <c r="C12" s="409">
        <v>29778</v>
      </c>
      <c r="D12" s="434">
        <f>C12/$C$35</f>
        <v>0.1607293218472699</v>
      </c>
    </row>
    <row r="13" spans="2:20">
      <c r="B13" s="410" t="s">
        <v>66</v>
      </c>
      <c r="C13" s="411">
        <v>17511</v>
      </c>
      <c r="D13" s="434">
        <f t="shared" ref="D13:D34" si="0">C13/$C$35</f>
        <v>9.4517131938597065E-2</v>
      </c>
    </row>
    <row r="14" spans="2:20">
      <c r="B14" s="410" t="s">
        <v>70</v>
      </c>
      <c r="C14" s="411">
        <v>17336</v>
      </c>
      <c r="D14" s="434">
        <f t="shared" si="0"/>
        <v>9.3572554353693022E-2</v>
      </c>
    </row>
    <row r="15" spans="2:20">
      <c r="B15" s="410" t="s">
        <v>64</v>
      </c>
      <c r="C15" s="411">
        <v>14846</v>
      </c>
      <c r="D15" s="434">
        <f>C15/$C$35</f>
        <v>8.0132564717058527E-2</v>
      </c>
    </row>
    <row r="16" spans="2:20">
      <c r="B16" s="410" t="s">
        <v>65</v>
      </c>
      <c r="C16" s="411">
        <v>14242</v>
      </c>
      <c r="D16" s="434">
        <f t="shared" si="0"/>
        <v>7.6872422652589756E-2</v>
      </c>
    </row>
    <row r="17" spans="2:4">
      <c r="B17" s="410" t="s">
        <v>62</v>
      </c>
      <c r="C17" s="411">
        <v>13728</v>
      </c>
      <c r="D17" s="434">
        <f>C17/$C$35</f>
        <v>7.4098063346071635E-2</v>
      </c>
    </row>
    <row r="18" spans="2:4">
      <c r="B18" s="410" t="s">
        <v>57</v>
      </c>
      <c r="C18" s="411">
        <v>11569</v>
      </c>
      <c r="D18" s="434">
        <f t="shared" si="0"/>
        <v>6.2444674741455618E-2</v>
      </c>
    </row>
    <row r="19" spans="2:4">
      <c r="B19" s="410" t="s">
        <v>217</v>
      </c>
      <c r="C19" s="411">
        <v>11342</v>
      </c>
      <c r="D19" s="434">
        <f>C19/$C$35</f>
        <v>6.121942267418011E-2</v>
      </c>
    </row>
    <row r="20" spans="2:4">
      <c r="B20" s="410" t="s">
        <v>61</v>
      </c>
      <c r="C20" s="411">
        <v>8475</v>
      </c>
      <c r="D20" s="434">
        <f>C20/$C$35</f>
        <v>4.5744543040352352E-2</v>
      </c>
    </row>
    <row r="21" spans="2:4">
      <c r="B21" s="410" t="s">
        <v>59</v>
      </c>
      <c r="C21" s="411">
        <v>8158</v>
      </c>
      <c r="D21" s="434">
        <f t="shared" si="0"/>
        <v>4.4033508215126194E-2</v>
      </c>
    </row>
    <row r="22" spans="2:4">
      <c r="B22" s="410" t="s">
        <v>63</v>
      </c>
      <c r="C22" s="411">
        <v>8007</v>
      </c>
      <c r="D22" s="434">
        <f t="shared" si="0"/>
        <v>4.3218472699009004E-2</v>
      </c>
    </row>
    <row r="23" spans="2:4">
      <c r="B23" s="410" t="s">
        <v>60</v>
      </c>
      <c r="C23" s="411">
        <v>7815</v>
      </c>
      <c r="D23" s="434">
        <f>C23/$C$35</f>
        <v>4.2182136148714293E-2</v>
      </c>
    </row>
    <row r="24" spans="2:4">
      <c r="B24" s="410" t="s">
        <v>71</v>
      </c>
      <c r="C24" s="411">
        <v>7318</v>
      </c>
      <c r="D24" s="434">
        <f t="shared" si="0"/>
        <v>3.9499535807586847E-2</v>
      </c>
    </row>
    <row r="25" spans="2:4">
      <c r="B25" s="410" t="s">
        <v>68</v>
      </c>
      <c r="C25" s="411">
        <v>5452</v>
      </c>
      <c r="D25" s="434">
        <f t="shared" si="0"/>
        <v>2.9427639959410151E-2</v>
      </c>
    </row>
    <row r="26" spans="2:4">
      <c r="B26" s="410" t="s">
        <v>67</v>
      </c>
      <c r="C26" s="411">
        <v>4019</v>
      </c>
      <c r="D26" s="434">
        <f t="shared" si="0"/>
        <v>2.1692898935596002E-2</v>
      </c>
    </row>
    <row r="27" spans="2:4">
      <c r="B27" s="410" t="s">
        <v>352</v>
      </c>
      <c r="C27" s="411">
        <v>2496</v>
      </c>
      <c r="D27" s="434">
        <f t="shared" si="0"/>
        <v>1.3472375153831206E-2</v>
      </c>
    </row>
    <row r="28" spans="2:4">
      <c r="B28" s="410" t="s">
        <v>69</v>
      </c>
      <c r="C28" s="411">
        <v>2170</v>
      </c>
      <c r="D28" s="434">
        <f t="shared" si="0"/>
        <v>1.1712762052809984E-2</v>
      </c>
    </row>
    <row r="29" spans="2:4">
      <c r="B29" s="410" t="s">
        <v>46</v>
      </c>
      <c r="C29" s="411">
        <v>787</v>
      </c>
      <c r="D29" s="434">
        <f t="shared" si="0"/>
        <v>4.247900338968413E-3</v>
      </c>
    </row>
    <row r="30" spans="2:4">
      <c r="B30" s="410" t="s">
        <v>513</v>
      </c>
      <c r="C30" s="411">
        <v>107</v>
      </c>
      <c r="D30" s="434">
        <f t="shared" si="0"/>
        <v>5.7754172334132173E-4</v>
      </c>
    </row>
    <row r="31" spans="2:4">
      <c r="B31" s="410" t="s">
        <v>515</v>
      </c>
      <c r="C31" s="411">
        <v>77</v>
      </c>
      <c r="D31" s="434">
        <f t="shared" si="0"/>
        <v>4.1561413735777362E-4</v>
      </c>
    </row>
    <row r="32" spans="2:4">
      <c r="B32" s="410" t="s">
        <v>512</v>
      </c>
      <c r="C32" s="411">
        <v>19</v>
      </c>
      <c r="D32" s="434">
        <f t="shared" si="0"/>
        <v>1.0255413778958049E-4</v>
      </c>
    </row>
    <row r="33" spans="2:19">
      <c r="B33" s="410" t="s">
        <v>514</v>
      </c>
      <c r="C33" s="411">
        <v>16</v>
      </c>
      <c r="D33" s="434">
        <f t="shared" si="0"/>
        <v>8.6361379191225683E-5</v>
      </c>
    </row>
    <row r="34" spans="2:19">
      <c r="B34" s="410" t="s">
        <v>509</v>
      </c>
      <c r="C34" s="511">
        <v>0</v>
      </c>
      <c r="D34" s="434">
        <f t="shared" si="0"/>
        <v>0</v>
      </c>
    </row>
    <row r="35" spans="2:19">
      <c r="B35" s="412" t="s">
        <v>402</v>
      </c>
      <c r="C35" s="413">
        <v>185268</v>
      </c>
      <c r="D35" s="434">
        <f>C35/$C$35</f>
        <v>1</v>
      </c>
    </row>
    <row r="37" spans="2:19" ht="66.75" customHeight="1">
      <c r="B37" s="573" t="s">
        <v>635</v>
      </c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</row>
    <row r="38" spans="2:19">
      <c r="B38" s="573" t="s">
        <v>506</v>
      </c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</row>
    <row r="41" spans="2:19" ht="20.25">
      <c r="B41" s="575" t="s">
        <v>636</v>
      </c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</row>
    <row r="43" spans="2:19" ht="18.75">
      <c r="B43" s="576" t="s">
        <v>637</v>
      </c>
      <c r="C43" s="576"/>
      <c r="D43" s="576"/>
      <c r="E43" s="576"/>
      <c r="F43" s="576"/>
      <c r="G43" s="576"/>
      <c r="H43" s="576"/>
      <c r="I43" s="576"/>
      <c r="J43" s="576"/>
      <c r="K43" s="576"/>
    </row>
    <row r="44" spans="2:19" ht="15.75" thickBot="1"/>
    <row r="45" spans="2:19" ht="18.75">
      <c r="B45" s="577" t="s">
        <v>0</v>
      </c>
      <c r="C45" s="578"/>
      <c r="D45" s="482">
        <v>2007</v>
      </c>
      <c r="E45" s="482">
        <v>2008</v>
      </c>
      <c r="F45" s="482">
        <v>2009</v>
      </c>
      <c r="G45" s="482">
        <v>2010</v>
      </c>
      <c r="H45" s="482">
        <v>2011</v>
      </c>
      <c r="I45" s="482">
        <v>2012</v>
      </c>
      <c r="J45" s="482">
        <v>2013</v>
      </c>
      <c r="K45" s="482">
        <v>2014</v>
      </c>
      <c r="L45" s="482" t="s">
        <v>535</v>
      </c>
      <c r="M45" s="482" t="s">
        <v>536</v>
      </c>
      <c r="N45" s="482" t="s">
        <v>537</v>
      </c>
    </row>
    <row r="46" spans="2:19" ht="19.5" thickBot="1">
      <c r="B46" s="579" t="s">
        <v>534</v>
      </c>
      <c r="C46" s="580"/>
      <c r="D46" s="414">
        <v>124760</v>
      </c>
      <c r="E46" s="414">
        <v>140294</v>
      </c>
      <c r="F46" s="414">
        <v>126706</v>
      </c>
      <c r="G46" s="414">
        <v>143847</v>
      </c>
      <c r="H46" s="414">
        <v>168748</v>
      </c>
      <c r="I46" s="414">
        <v>207861</v>
      </c>
      <c r="J46" s="414">
        <v>204257</v>
      </c>
      <c r="K46" s="415">
        <v>199007</v>
      </c>
      <c r="L46" s="415">
        <v>200941</v>
      </c>
      <c r="M46" s="415">
        <v>170783</v>
      </c>
      <c r="N46" s="415">
        <v>185268</v>
      </c>
    </row>
    <row r="48" spans="2:19" ht="63.75" customHeight="1">
      <c r="B48" s="573" t="s">
        <v>635</v>
      </c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</row>
    <row r="49" spans="2:19">
      <c r="B49" s="573" t="s">
        <v>422</v>
      </c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</row>
    <row r="78" spans="2:19" ht="68.25" customHeight="1">
      <c r="B78" s="573" t="s">
        <v>635</v>
      </c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</row>
    <row r="79" spans="2:19">
      <c r="B79" s="573" t="s">
        <v>422</v>
      </c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</row>
  </sheetData>
  <mergeCells count="15">
    <mergeCell ref="C3:K3"/>
    <mergeCell ref="C4:G4"/>
    <mergeCell ref="H4:K4"/>
    <mergeCell ref="B7:T7"/>
    <mergeCell ref="B10:D10"/>
    <mergeCell ref="B78:S78"/>
    <mergeCell ref="B79:S79"/>
    <mergeCell ref="B37:S37"/>
    <mergeCell ref="B41:S41"/>
    <mergeCell ref="B43:K43"/>
    <mergeCell ref="B45:C45"/>
    <mergeCell ref="B48:S48"/>
    <mergeCell ref="B38:S38"/>
    <mergeCell ref="B46:C46"/>
    <mergeCell ref="B49:S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G114"/>
  <sheetViews>
    <sheetView zoomScale="145" zoomScaleNormal="145" workbookViewId="0"/>
  </sheetViews>
  <sheetFormatPr baseColWidth="10" defaultColWidth="11.5703125" defaultRowHeight="12" customHeight="1"/>
  <cols>
    <col min="1" max="1" width="35.28515625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7" ht="12" customHeight="1">
      <c r="A1" s="110" t="s">
        <v>593</v>
      </c>
    </row>
    <row r="2" spans="1:7" ht="12" customHeight="1">
      <c r="A2" s="113" t="s">
        <v>56</v>
      </c>
    </row>
    <row r="3" spans="1:7" s="116" customFormat="1" ht="12" customHeight="1">
      <c r="A3" s="114"/>
      <c r="B3" s="115"/>
      <c r="C3" s="115"/>
      <c r="D3" s="115"/>
      <c r="E3" s="115"/>
    </row>
    <row r="4" spans="1:7" ht="12" customHeight="1" thickBot="1"/>
    <row r="5" spans="1:7" ht="12" customHeight="1" thickBot="1">
      <c r="B5" s="512" t="str">
        <f xml:space="preserve"> "Acumulado Enero - " &amp;'02 MACRO'!B1</f>
        <v>Acumulado Enero - Julio</v>
      </c>
      <c r="C5" s="513"/>
      <c r="D5" s="514"/>
    </row>
    <row r="6" spans="1:7" ht="12" customHeight="1">
      <c r="A6" s="117" t="s">
        <v>73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7" ht="12" customHeight="1" thickBot="1">
      <c r="A7" s="120"/>
      <c r="B7" s="121"/>
      <c r="C7" s="121"/>
      <c r="D7" s="122"/>
      <c r="E7" s="122"/>
    </row>
    <row r="8" spans="1:7" ht="12" customHeight="1">
      <c r="A8" s="123"/>
      <c r="B8" s="124"/>
      <c r="C8" s="125"/>
      <c r="D8" s="126"/>
      <c r="E8" s="127"/>
    </row>
    <row r="9" spans="1:7" ht="12" customHeight="1" thickBot="1">
      <c r="A9" s="123"/>
      <c r="B9" s="128"/>
      <c r="C9" s="128"/>
      <c r="D9" s="128"/>
      <c r="E9" s="128"/>
    </row>
    <row r="10" spans="1:7" ht="12" customHeight="1" thickBot="1">
      <c r="A10" s="129" t="s">
        <v>50</v>
      </c>
      <c r="B10" s="130">
        <f>SUM(B11:B26)</f>
        <v>1324028.4520850005</v>
      </c>
      <c r="C10" s="131">
        <f>SUM(C11:C26)</f>
        <v>1381091.1280029998</v>
      </c>
      <c r="D10" s="132">
        <v>1</v>
      </c>
      <c r="E10" s="133">
        <f t="shared" ref="E10:E26" si="0">C10/B10-1</f>
        <v>4.309777167412121E-2</v>
      </c>
    </row>
    <row r="11" spans="1:7" ht="12" customHeight="1">
      <c r="A11" s="134" t="s">
        <v>58</v>
      </c>
      <c r="B11" s="135">
        <v>302224.05245699995</v>
      </c>
      <c r="C11" s="136">
        <v>290333.79356000002</v>
      </c>
      <c r="D11" s="137">
        <f t="shared" ref="D11:D26" si="1">C11/$C$10</f>
        <v>0.21022059129422588</v>
      </c>
      <c r="E11" s="138">
        <f>C11/B11-1</f>
        <v>-3.9342530153822386E-2</v>
      </c>
      <c r="G11" s="180"/>
    </row>
    <row r="12" spans="1:7" ht="12" customHeight="1">
      <c r="A12" s="134" t="s">
        <v>217</v>
      </c>
      <c r="B12" s="135">
        <v>152417.29703300001</v>
      </c>
      <c r="C12" s="136">
        <v>258700.85948899999</v>
      </c>
      <c r="D12" s="137">
        <f>C12/$C$10</f>
        <v>0.18731628510500292</v>
      </c>
      <c r="E12" s="138">
        <f t="shared" si="0"/>
        <v>0.69731955968874337</v>
      </c>
    </row>
    <row r="13" spans="1:7" ht="12" customHeight="1">
      <c r="A13" s="134" t="s">
        <v>57</v>
      </c>
      <c r="B13" s="135">
        <v>278615.84738200007</v>
      </c>
      <c r="C13" s="136">
        <v>256717.65287499997</v>
      </c>
      <c r="D13" s="137">
        <f>C13/$C$10</f>
        <v>0.18588031424559434</v>
      </c>
      <c r="E13" s="138">
        <f t="shared" si="0"/>
        <v>-7.8596370998869514E-2</v>
      </c>
    </row>
    <row r="14" spans="1:7" ht="12" customHeight="1">
      <c r="A14" s="134" t="s">
        <v>60</v>
      </c>
      <c r="B14" s="135">
        <v>202936.321084</v>
      </c>
      <c r="C14" s="136">
        <v>179314.98949599999</v>
      </c>
      <c r="D14" s="137">
        <f t="shared" si="1"/>
        <v>0.1298357406402878</v>
      </c>
      <c r="E14" s="138">
        <f t="shared" si="0"/>
        <v>-0.11639775207229952</v>
      </c>
    </row>
    <row r="15" spans="1:7" ht="12" customHeight="1">
      <c r="A15" s="134" t="s">
        <v>66</v>
      </c>
      <c r="B15" s="135">
        <v>98074.787890000007</v>
      </c>
      <c r="C15" s="136">
        <v>117673.87529800001</v>
      </c>
      <c r="D15" s="137">
        <f t="shared" si="1"/>
        <v>8.5203556023237606E-2</v>
      </c>
      <c r="E15" s="138">
        <f t="shared" si="0"/>
        <v>0.19983818297911804</v>
      </c>
    </row>
    <row r="16" spans="1:7" ht="12" customHeight="1">
      <c r="A16" s="134" t="s">
        <v>59</v>
      </c>
      <c r="B16" s="135">
        <v>102977.01905799999</v>
      </c>
      <c r="C16" s="136">
        <v>89339.678366999986</v>
      </c>
      <c r="D16" s="137">
        <f t="shared" si="1"/>
        <v>6.4687750544152309E-2</v>
      </c>
      <c r="E16" s="138">
        <f t="shared" si="0"/>
        <v>-0.13243091337999413</v>
      </c>
    </row>
    <row r="17" spans="1:7" ht="12" customHeight="1">
      <c r="A17" s="134" t="s">
        <v>61</v>
      </c>
      <c r="B17" s="135">
        <v>80381.35925899999</v>
      </c>
      <c r="C17" s="136">
        <v>81642.785068000012</v>
      </c>
      <c r="D17" s="137">
        <f t="shared" si="1"/>
        <v>5.9114698090959483E-2</v>
      </c>
      <c r="E17" s="138">
        <f t="shared" si="0"/>
        <v>1.5693014159359198E-2</v>
      </c>
    </row>
    <row r="18" spans="1:7" ht="12" customHeight="1">
      <c r="A18" s="134" t="s">
        <v>62</v>
      </c>
      <c r="B18" s="135">
        <v>34423.806757999999</v>
      </c>
      <c r="C18" s="136">
        <v>32814.868879000001</v>
      </c>
      <c r="D18" s="137">
        <f>C18/$C$10</f>
        <v>2.3760104031982983E-2</v>
      </c>
      <c r="E18" s="138">
        <f t="shared" si="0"/>
        <v>-4.6739103850740871E-2</v>
      </c>
    </row>
    <row r="19" spans="1:7" ht="12" customHeight="1">
      <c r="A19" s="134" t="s">
        <v>63</v>
      </c>
      <c r="B19" s="135">
        <v>24755.597182999998</v>
      </c>
      <c r="C19" s="136">
        <v>26945.385541000003</v>
      </c>
      <c r="D19" s="137">
        <f t="shared" si="1"/>
        <v>1.9510215506171491E-2</v>
      </c>
      <c r="E19" s="138">
        <f t="shared" si="0"/>
        <v>8.8456293007698639E-2</v>
      </c>
    </row>
    <row r="20" spans="1:7" ht="12" customHeight="1">
      <c r="A20" s="134" t="s">
        <v>64</v>
      </c>
      <c r="B20" s="135">
        <v>17843.122036999997</v>
      </c>
      <c r="C20" s="136">
        <v>17519.060599</v>
      </c>
      <c r="D20" s="137">
        <f t="shared" si="1"/>
        <v>1.2684941814326063E-2</v>
      </c>
      <c r="E20" s="138">
        <f t="shared" si="0"/>
        <v>-1.8161700476408416E-2</v>
      </c>
    </row>
    <row r="21" spans="1:7" ht="12" customHeight="1">
      <c r="A21" s="134" t="s">
        <v>65</v>
      </c>
      <c r="B21" s="135">
        <v>16322.193856</v>
      </c>
      <c r="C21" s="136">
        <v>17491.428475000001</v>
      </c>
      <c r="D21" s="137">
        <f t="shared" si="1"/>
        <v>1.2664934355412069E-2</v>
      </c>
      <c r="E21" s="138">
        <f t="shared" si="0"/>
        <v>7.1634648461805339E-2</v>
      </c>
    </row>
    <row r="22" spans="1:7" ht="12" customHeight="1">
      <c r="A22" s="134" t="s">
        <v>67</v>
      </c>
      <c r="B22" s="135">
        <v>9089.5467329999992</v>
      </c>
      <c r="C22" s="136">
        <v>7664.2877630000003</v>
      </c>
      <c r="D22" s="137">
        <f t="shared" si="1"/>
        <v>5.549443919810158E-3</v>
      </c>
      <c r="E22" s="138">
        <f t="shared" si="0"/>
        <v>-0.15680198494667874</v>
      </c>
    </row>
    <row r="23" spans="1:7" ht="12" customHeight="1">
      <c r="A23" s="134" t="s">
        <v>68</v>
      </c>
      <c r="B23" s="135">
        <v>1810.8985889999999</v>
      </c>
      <c r="C23" s="136">
        <v>2304.8952599999998</v>
      </c>
      <c r="D23" s="137">
        <f t="shared" si="1"/>
        <v>1.6688944076650339E-3</v>
      </c>
      <c r="E23" s="138">
        <f t="shared" si="0"/>
        <v>0.27279090833727504</v>
      </c>
    </row>
    <row r="24" spans="1:7" ht="12" customHeight="1">
      <c r="A24" s="134" t="s">
        <v>69</v>
      </c>
      <c r="B24" s="135">
        <v>1046.50872</v>
      </c>
      <c r="C24" s="136">
        <v>1357.98875</v>
      </c>
      <c r="D24" s="137">
        <f t="shared" ref="D24" si="2">C24/$C$10</f>
        <v>9.8327237244916275E-4</v>
      </c>
      <c r="E24" s="138">
        <f t="shared" ref="E24" si="3">C24/B24-1</f>
        <v>0.2976373001459558</v>
      </c>
    </row>
    <row r="25" spans="1:7" ht="12" customHeight="1">
      <c r="A25" s="134" t="s">
        <v>70</v>
      </c>
      <c r="B25" s="135">
        <v>709.26749299999994</v>
      </c>
      <c r="C25" s="136">
        <v>889.61721899999998</v>
      </c>
      <c r="D25" s="137">
        <f t="shared" si="1"/>
        <v>6.4414085425800209E-4</v>
      </c>
      <c r="E25" s="138">
        <f t="shared" si="0"/>
        <v>0.25427603517704145</v>
      </c>
    </row>
    <row r="26" spans="1:7" ht="12" customHeight="1" thickBot="1">
      <c r="A26" s="134" t="s">
        <v>71</v>
      </c>
      <c r="B26" s="135">
        <v>400.82655299999999</v>
      </c>
      <c r="C26" s="139">
        <v>379.961364</v>
      </c>
      <c r="D26" s="140">
        <f t="shared" si="1"/>
        <v>2.7511679446482888E-4</v>
      </c>
      <c r="E26" s="138">
        <f t="shared" si="0"/>
        <v>-5.205540611976367E-2</v>
      </c>
    </row>
    <row r="27" spans="1:7" ht="12" customHeight="1" thickBot="1"/>
    <row r="28" spans="1:7" ht="12" customHeight="1" thickBot="1">
      <c r="A28" s="129" t="s">
        <v>299</v>
      </c>
      <c r="B28" s="130">
        <f>SUM(B29:B45)</f>
        <v>89453528.008834749</v>
      </c>
      <c r="C28" s="131">
        <f>SUM(C29:C45)</f>
        <v>85135485.2172876</v>
      </c>
      <c r="D28" s="132">
        <v>1</v>
      </c>
      <c r="E28" s="133">
        <f>C28/B28-1</f>
        <v>-4.8271352596855444E-2</v>
      </c>
    </row>
    <row r="29" spans="1:7" ht="12" customHeight="1">
      <c r="A29" s="134" t="s">
        <v>70</v>
      </c>
      <c r="B29" s="135">
        <v>25760869.206595</v>
      </c>
      <c r="C29" s="136">
        <v>24248425.120067999</v>
      </c>
      <c r="D29" s="137">
        <f>C29/$C$28</f>
        <v>0.28482160004350476</v>
      </c>
      <c r="E29" s="138">
        <f>C29/B29-1</f>
        <v>-5.8710910505294645E-2</v>
      </c>
      <c r="F29" s="273"/>
      <c r="G29" s="273"/>
    </row>
    <row r="30" spans="1:7" ht="12" customHeight="1">
      <c r="A30" s="134" t="s">
        <v>64</v>
      </c>
      <c r="B30" s="135">
        <v>20914721.813884001</v>
      </c>
      <c r="C30" s="136">
        <v>18205229.488139998</v>
      </c>
      <c r="D30" s="137">
        <f>C30/$C$28</f>
        <v>0.21383832419202853</v>
      </c>
      <c r="E30" s="138">
        <f>C30/B30-1</f>
        <v>-0.12954952735471414</v>
      </c>
    </row>
    <row r="31" spans="1:7" ht="12" customHeight="1">
      <c r="A31" s="134" t="s">
        <v>58</v>
      </c>
      <c r="B31" s="135">
        <v>9245462.4162434489</v>
      </c>
      <c r="C31" s="136">
        <v>11821669.405658521</v>
      </c>
      <c r="D31" s="137">
        <f t="shared" ref="D31:D43" si="4">C31/$C$28</f>
        <v>0.138857133138862</v>
      </c>
      <c r="E31" s="138">
        <f t="shared" ref="E31:E43" si="5">C31/B31-1</f>
        <v>0.27864555318389561</v>
      </c>
    </row>
    <row r="32" spans="1:7" ht="12" customHeight="1">
      <c r="A32" s="134" t="s">
        <v>46</v>
      </c>
      <c r="B32" s="135">
        <v>10973157.515851</v>
      </c>
      <c r="C32" s="136">
        <v>7899424.5095210001</v>
      </c>
      <c r="D32" s="137">
        <f t="shared" si="4"/>
        <v>9.2786509519028906E-2</v>
      </c>
      <c r="E32" s="138">
        <f t="shared" si="5"/>
        <v>-0.28011381426812798</v>
      </c>
    </row>
    <row r="33" spans="1:5" ht="12" customHeight="1">
      <c r="A33" s="134" t="s">
        <v>71</v>
      </c>
      <c r="B33" s="135">
        <v>7069928.3902940005</v>
      </c>
      <c r="C33" s="136">
        <v>6458836.5463580005</v>
      </c>
      <c r="D33" s="137">
        <f t="shared" si="4"/>
        <v>7.586538715170757E-2</v>
      </c>
      <c r="E33" s="138">
        <f t="shared" si="5"/>
        <v>-8.6435365423918831E-2</v>
      </c>
    </row>
    <row r="34" spans="1:5" ht="12" customHeight="1">
      <c r="A34" s="134" t="s">
        <v>68</v>
      </c>
      <c r="B34" s="135">
        <v>5993008.0092658373</v>
      </c>
      <c r="C34" s="136">
        <v>6080356.2877566312</v>
      </c>
      <c r="D34" s="137">
        <f t="shared" si="4"/>
        <v>7.1419764299668953E-2</v>
      </c>
      <c r="E34" s="138">
        <f t="shared" si="5"/>
        <v>1.4575031162271879E-2</v>
      </c>
    </row>
    <row r="35" spans="1:5" ht="12" customHeight="1">
      <c r="A35" s="134" t="s">
        <v>57</v>
      </c>
      <c r="B35" s="135">
        <v>1430789.5612270001</v>
      </c>
      <c r="C35" s="136">
        <v>2403091.6830909997</v>
      </c>
      <c r="D35" s="137">
        <f t="shared" si="4"/>
        <v>2.8226675127976227E-2</v>
      </c>
      <c r="E35" s="138">
        <f t="shared" si="5"/>
        <v>0.67955634302376655</v>
      </c>
    </row>
    <row r="36" spans="1:5" ht="12" customHeight="1">
      <c r="A36" s="134" t="s">
        <v>60</v>
      </c>
      <c r="B36" s="135">
        <v>1744024.0591950002</v>
      </c>
      <c r="C36" s="136">
        <v>2140737.2856159997</v>
      </c>
      <c r="D36" s="137">
        <f t="shared" si="4"/>
        <v>2.5145064718340288E-2</v>
      </c>
      <c r="E36" s="138">
        <f t="shared" si="5"/>
        <v>0.22747004224477996</v>
      </c>
    </row>
    <row r="37" spans="1:5" ht="12" customHeight="1">
      <c r="A37" s="134" t="s">
        <v>61</v>
      </c>
      <c r="B37" s="135">
        <v>2219448.4846999999</v>
      </c>
      <c r="C37" s="136">
        <v>1881695.8630259999</v>
      </c>
      <c r="D37" s="137">
        <f t="shared" si="4"/>
        <v>2.2102368456859433E-2</v>
      </c>
      <c r="E37" s="138">
        <f t="shared" si="5"/>
        <v>-0.15217862635800428</v>
      </c>
    </row>
    <row r="38" spans="1:5" ht="12" customHeight="1">
      <c r="A38" s="134" t="s">
        <v>217</v>
      </c>
      <c r="B38" s="135">
        <v>1616151.7847259999</v>
      </c>
      <c r="C38" s="136">
        <v>1634174.3579559999</v>
      </c>
      <c r="D38" s="137">
        <f t="shared" si="4"/>
        <v>1.9194984955863793E-2</v>
      </c>
      <c r="E38" s="138">
        <f t="shared" si="5"/>
        <v>1.1151535023089076E-2</v>
      </c>
    </row>
    <row r="39" spans="1:5" ht="12" customHeight="1">
      <c r="A39" s="134" t="s">
        <v>62</v>
      </c>
      <c r="B39" s="135">
        <v>798166.32149200002</v>
      </c>
      <c r="C39" s="136">
        <v>1068474.2331320001</v>
      </c>
      <c r="D39" s="137">
        <f t="shared" si="4"/>
        <v>1.2550280654476564E-2</v>
      </c>
      <c r="E39" s="138">
        <f t="shared" si="5"/>
        <v>0.33866113410387655</v>
      </c>
    </row>
    <row r="40" spans="1:5" ht="12" customHeight="1">
      <c r="A40" s="134" t="s">
        <v>66</v>
      </c>
      <c r="B40" s="135">
        <v>414250.77135699999</v>
      </c>
      <c r="C40" s="136">
        <v>469596.62810500001</v>
      </c>
      <c r="D40" s="137">
        <f t="shared" si="4"/>
        <v>5.5158742198563732E-3</v>
      </c>
      <c r="E40" s="138">
        <f t="shared" si="5"/>
        <v>0.13360471621259373</v>
      </c>
    </row>
    <row r="41" spans="1:5" ht="12" customHeight="1">
      <c r="A41" s="134" t="s">
        <v>59</v>
      </c>
      <c r="B41" s="135">
        <v>552932.59039600007</v>
      </c>
      <c r="C41" s="136">
        <v>368226.54843799997</v>
      </c>
      <c r="D41" s="137">
        <f t="shared" si="4"/>
        <v>4.3251829422031405E-3</v>
      </c>
      <c r="E41" s="138">
        <f t="shared" si="5"/>
        <v>-0.3340480289391462</v>
      </c>
    </row>
    <row r="42" spans="1:5" ht="12" customHeight="1">
      <c r="A42" s="134" t="s">
        <v>65</v>
      </c>
      <c r="B42" s="135">
        <v>265690.66801999998</v>
      </c>
      <c r="C42" s="136">
        <v>269517.769715</v>
      </c>
      <c r="D42" s="137">
        <f t="shared" si="4"/>
        <v>3.1657512613820372E-3</v>
      </c>
      <c r="E42" s="138">
        <f t="shared" si="5"/>
        <v>1.440435120857142E-2</v>
      </c>
    </row>
    <row r="43" spans="1:5" ht="12" customHeight="1">
      <c r="A43" s="134" t="s">
        <v>63</v>
      </c>
      <c r="B43" s="135">
        <v>153955.57450000002</v>
      </c>
      <c r="C43" s="136">
        <v>93800.518767999994</v>
      </c>
      <c r="D43" s="137">
        <f t="shared" si="4"/>
        <v>1.1017793406427063E-3</v>
      </c>
      <c r="E43" s="138">
        <f t="shared" si="5"/>
        <v>-0.39072996172671892</v>
      </c>
    </row>
    <row r="44" spans="1:5" ht="12" customHeight="1">
      <c r="A44" s="134" t="s">
        <v>352</v>
      </c>
      <c r="B44" s="135">
        <v>276697.7213604892</v>
      </c>
      <c r="C44" s="136">
        <v>88657.436419446749</v>
      </c>
      <c r="D44" s="137">
        <f t="shared" ref="D44:D45" si="6">C44/$C$28</f>
        <v>1.0413687805169633E-3</v>
      </c>
      <c r="E44" s="138">
        <f t="shared" ref="E44:E45" si="7">C44/B44-1</f>
        <v>-0.67958739962321024</v>
      </c>
    </row>
    <row r="45" spans="1:5" ht="12" customHeight="1" thickBot="1">
      <c r="A45" s="134" t="s">
        <v>67</v>
      </c>
      <c r="B45" s="135">
        <v>24273.119728000001</v>
      </c>
      <c r="C45" s="136">
        <v>3571.535519</v>
      </c>
      <c r="D45" s="140">
        <f t="shared" si="6"/>
        <v>4.1951197081740066E-5</v>
      </c>
      <c r="E45" s="138">
        <f t="shared" si="7"/>
        <v>-0.85286046626795597</v>
      </c>
    </row>
    <row r="46" spans="1:5" ht="12" customHeight="1" thickBot="1">
      <c r="A46" s="141"/>
      <c r="B46" s="142"/>
      <c r="C46" s="143"/>
    </row>
    <row r="47" spans="1:5" ht="12" customHeight="1" thickBot="1">
      <c r="A47" s="129" t="s">
        <v>54</v>
      </c>
      <c r="B47" s="144">
        <f>SUM(B48:B59)</f>
        <v>181352.11784000002</v>
      </c>
      <c r="C47" s="131">
        <f>SUM(C48:C59)</f>
        <v>176690.80481100001</v>
      </c>
      <c r="D47" s="132">
        <v>1</v>
      </c>
      <c r="E47" s="133">
        <f t="shared" ref="E47:E58" si="8">C47/B47-1</f>
        <v>-2.570310776912188E-2</v>
      </c>
    </row>
    <row r="48" spans="1:5" ht="12" customHeight="1">
      <c r="A48" s="134" t="s">
        <v>62</v>
      </c>
      <c r="B48" s="135">
        <v>50749.775772999994</v>
      </c>
      <c r="C48" s="136">
        <v>53491.587193999992</v>
      </c>
      <c r="D48" s="137">
        <f t="shared" ref="D48:D59" si="9">C48/$C$47</f>
        <v>0.30274120518732189</v>
      </c>
      <c r="E48" s="138">
        <f t="shared" si="8"/>
        <v>5.4026079509472469E-2</v>
      </c>
    </row>
    <row r="49" spans="1:5" ht="12" customHeight="1">
      <c r="A49" s="134" t="s">
        <v>65</v>
      </c>
      <c r="B49" s="135">
        <v>35622.012434000004</v>
      </c>
      <c r="C49" s="136">
        <v>31785.061412000003</v>
      </c>
      <c r="D49" s="137">
        <f t="shared" si="9"/>
        <v>0.17989086328515722</v>
      </c>
      <c r="E49" s="138">
        <f t="shared" si="8"/>
        <v>-0.10771292130418109</v>
      </c>
    </row>
    <row r="50" spans="1:5" ht="12" customHeight="1">
      <c r="A50" s="134" t="s">
        <v>66</v>
      </c>
      <c r="B50" s="135">
        <v>30393.282808</v>
      </c>
      <c r="C50" s="136">
        <v>24569.565025</v>
      </c>
      <c r="D50" s="137">
        <f t="shared" si="9"/>
        <v>0.13905401048617785</v>
      </c>
      <c r="E50" s="138">
        <f t="shared" si="8"/>
        <v>-0.19161200255298205</v>
      </c>
    </row>
    <row r="51" spans="1:5" ht="12" customHeight="1">
      <c r="A51" s="134" t="s">
        <v>57</v>
      </c>
      <c r="B51" s="135">
        <v>14405.012016000001</v>
      </c>
      <c r="C51" s="136">
        <v>23659.315129999999</v>
      </c>
      <c r="D51" s="137">
        <f t="shared" si="9"/>
        <v>0.13390235646562107</v>
      </c>
      <c r="E51" s="138">
        <f t="shared" si="8"/>
        <v>0.64243633422318691</v>
      </c>
    </row>
    <row r="52" spans="1:5" ht="12" customHeight="1">
      <c r="A52" s="134" t="s">
        <v>69</v>
      </c>
      <c r="B52" s="135">
        <v>13358.25735</v>
      </c>
      <c r="C52" s="136">
        <v>13264.453009999999</v>
      </c>
      <c r="D52" s="137">
        <f t="shared" si="9"/>
        <v>7.5071552388866647E-2</v>
      </c>
      <c r="E52" s="138">
        <f t="shared" si="8"/>
        <v>-7.0221988948282466E-3</v>
      </c>
    </row>
    <row r="53" spans="1:5" ht="12" customHeight="1">
      <c r="A53" s="134" t="s">
        <v>58</v>
      </c>
      <c r="B53" s="135">
        <v>11297.034094000001</v>
      </c>
      <c r="C53" s="136">
        <v>9775.9897419999998</v>
      </c>
      <c r="D53" s="137">
        <f t="shared" si="9"/>
        <v>5.5328231440549692E-2</v>
      </c>
      <c r="E53" s="138">
        <f t="shared" si="8"/>
        <v>-0.13464103403988548</v>
      </c>
    </row>
    <row r="54" spans="1:5" ht="12" customHeight="1">
      <c r="A54" s="134" t="s">
        <v>63</v>
      </c>
      <c r="B54" s="135">
        <v>10543.763145000001</v>
      </c>
      <c r="C54" s="136">
        <v>9204.7934970000006</v>
      </c>
      <c r="D54" s="137">
        <f t="shared" si="9"/>
        <v>5.2095486841242516E-2</v>
      </c>
      <c r="E54" s="138">
        <f t="shared" si="8"/>
        <v>-0.12699162809200226</v>
      </c>
    </row>
    <row r="55" spans="1:5" ht="12" customHeight="1">
      <c r="A55" s="134" t="s">
        <v>67</v>
      </c>
      <c r="B55" s="135">
        <v>9122.3045290000009</v>
      </c>
      <c r="C55" s="136">
        <v>6494.7139090000001</v>
      </c>
      <c r="D55" s="137">
        <f t="shared" si="9"/>
        <v>3.675750934490999E-2</v>
      </c>
      <c r="E55" s="138">
        <f t="shared" si="8"/>
        <v>-0.28804022181531364</v>
      </c>
    </row>
    <row r="56" spans="1:5" ht="12" customHeight="1">
      <c r="A56" s="134" t="s">
        <v>71</v>
      </c>
      <c r="B56" s="135">
        <v>4600.0933180000002</v>
      </c>
      <c r="C56" s="136">
        <v>2877.452972</v>
      </c>
      <c r="D56" s="137">
        <f t="shared" si="9"/>
        <v>1.628524458348532E-2</v>
      </c>
      <c r="E56" s="138">
        <f t="shared" si="8"/>
        <v>-0.37447943485393442</v>
      </c>
    </row>
    <row r="57" spans="1:5" ht="12" customHeight="1">
      <c r="A57" s="134" t="s">
        <v>68</v>
      </c>
      <c r="B57" s="135">
        <v>656.61701200000005</v>
      </c>
      <c r="C57" s="136">
        <v>1085.505568</v>
      </c>
      <c r="D57" s="137">
        <f t="shared" si="9"/>
        <v>6.1435317427023291E-3</v>
      </c>
      <c r="E57" s="138">
        <f t="shared" si="8"/>
        <v>0.65317917166605488</v>
      </c>
    </row>
    <row r="58" spans="1:5" ht="12" customHeight="1">
      <c r="A58" s="134" t="s">
        <v>70</v>
      </c>
      <c r="B58" s="135">
        <v>599.49058300000002</v>
      </c>
      <c r="C58" s="136">
        <v>470.23985699999997</v>
      </c>
      <c r="D58" s="137">
        <f t="shared" si="9"/>
        <v>2.661371413769942E-3</v>
      </c>
      <c r="E58" s="138">
        <f t="shared" si="8"/>
        <v>-0.21560092796320041</v>
      </c>
    </row>
    <row r="59" spans="1:5" ht="12" customHeight="1" thickBot="1">
      <c r="A59" s="134" t="s">
        <v>60</v>
      </c>
      <c r="B59" s="135">
        <v>4.4747779999999997</v>
      </c>
      <c r="C59" s="139">
        <v>12.127495</v>
      </c>
      <c r="D59" s="140">
        <f t="shared" si="9"/>
        <v>6.8636820195438908E-5</v>
      </c>
      <c r="E59" s="138" t="s">
        <v>85</v>
      </c>
    </row>
    <row r="60" spans="1:5" ht="12" customHeight="1" thickBot="1"/>
    <row r="61" spans="1:5" ht="12" customHeight="1" thickBot="1">
      <c r="A61" s="129" t="s">
        <v>216</v>
      </c>
      <c r="B61" s="130">
        <f>SUM(B62:B77)</f>
        <v>2527265.3576219999</v>
      </c>
      <c r="C61" s="131">
        <f>SUM(C62:C77)</f>
        <v>2523072.108947</v>
      </c>
      <c r="D61" s="132">
        <v>1</v>
      </c>
      <c r="E61" s="133">
        <f>C61/B61-1</f>
        <v>-1.6592039543269488E-3</v>
      </c>
    </row>
    <row r="62" spans="1:5" ht="12" customHeight="1">
      <c r="A62" s="134" t="s">
        <v>65</v>
      </c>
      <c r="B62" s="135">
        <v>454819.49172400008</v>
      </c>
      <c r="C62" s="136">
        <v>494173.27513499995</v>
      </c>
      <c r="D62" s="137">
        <f t="shared" ref="D62:D77" si="10">C62/$C$61</f>
        <v>0.19586173275929175</v>
      </c>
      <c r="E62" s="138">
        <f t="shared" ref="E62:E77" si="11">C62/B62-1</f>
        <v>8.6526158458664071E-2</v>
      </c>
    </row>
    <row r="63" spans="1:5" ht="12" customHeight="1">
      <c r="A63" s="134" t="s">
        <v>57</v>
      </c>
      <c r="B63" s="135">
        <v>466621.60637899989</v>
      </c>
      <c r="C63" s="136">
        <v>474513.73007499991</v>
      </c>
      <c r="D63" s="137">
        <f t="shared" si="10"/>
        <v>0.18806982503287925</v>
      </c>
      <c r="E63" s="138">
        <f t="shared" si="11"/>
        <v>1.6913326747218571E-2</v>
      </c>
    </row>
    <row r="64" spans="1:5" ht="12" customHeight="1">
      <c r="A64" s="134" t="s">
        <v>66</v>
      </c>
      <c r="B64" s="135">
        <v>497309.80079199991</v>
      </c>
      <c r="C64" s="136">
        <v>450481.77984000003</v>
      </c>
      <c r="D64" s="137">
        <f t="shared" si="10"/>
        <v>0.17854494853419306</v>
      </c>
      <c r="E64" s="138">
        <f t="shared" si="11"/>
        <v>-9.4162674609314045E-2</v>
      </c>
    </row>
    <row r="65" spans="1:5" ht="12" customHeight="1">
      <c r="A65" s="134" t="s">
        <v>62</v>
      </c>
      <c r="B65" s="135">
        <v>362407.27266200003</v>
      </c>
      <c r="C65" s="136">
        <v>371551.56447299995</v>
      </c>
      <c r="D65" s="137">
        <f t="shared" si="10"/>
        <v>0.14726157177809174</v>
      </c>
      <c r="E65" s="138">
        <f t="shared" si="11"/>
        <v>2.5232086938631548E-2</v>
      </c>
    </row>
    <row r="66" spans="1:5" ht="12" customHeight="1">
      <c r="A66" s="134" t="s">
        <v>71</v>
      </c>
      <c r="B66" s="135">
        <v>186659.563364</v>
      </c>
      <c r="C66" s="136">
        <v>240624.009808</v>
      </c>
      <c r="D66" s="137">
        <f>C66/$C$61</f>
        <v>9.5369454148666419E-2</v>
      </c>
      <c r="E66" s="138">
        <f>C66/B66-1</f>
        <v>0.28910625028499259</v>
      </c>
    </row>
    <row r="67" spans="1:5" ht="12" customHeight="1">
      <c r="A67" s="134" t="s">
        <v>58</v>
      </c>
      <c r="B67" s="135">
        <v>164701.24167299998</v>
      </c>
      <c r="C67" s="136">
        <v>132469.878038</v>
      </c>
      <c r="D67" s="137">
        <f t="shared" si="10"/>
        <v>5.2503405498500036E-2</v>
      </c>
      <c r="E67" s="138">
        <f t="shared" si="11"/>
        <v>-0.19569593591159784</v>
      </c>
    </row>
    <row r="68" spans="1:5" ht="12" customHeight="1">
      <c r="A68" s="134" t="s">
        <v>67</v>
      </c>
      <c r="B68" s="135">
        <v>97927.491041999994</v>
      </c>
      <c r="C68" s="136">
        <v>75722.679594999994</v>
      </c>
      <c r="D68" s="137">
        <f t="shared" si="10"/>
        <v>3.0012094908616279E-2</v>
      </c>
      <c r="E68" s="138">
        <f t="shared" si="11"/>
        <v>-0.22674747622684022</v>
      </c>
    </row>
    <row r="69" spans="1:5" ht="12" customHeight="1">
      <c r="A69" s="134" t="s">
        <v>63</v>
      </c>
      <c r="B69" s="135">
        <v>76723.769</v>
      </c>
      <c r="C69" s="136">
        <v>71951.178902999993</v>
      </c>
      <c r="D69" s="137">
        <f t="shared" si="10"/>
        <v>2.8517289952933091E-2</v>
      </c>
      <c r="E69" s="138">
        <f t="shared" si="11"/>
        <v>-6.2204844198934017E-2</v>
      </c>
    </row>
    <row r="70" spans="1:5" ht="12" customHeight="1">
      <c r="A70" s="134" t="s">
        <v>59</v>
      </c>
      <c r="B70" s="135">
        <v>51928.918431000006</v>
      </c>
      <c r="C70" s="136">
        <v>52228.622239999997</v>
      </c>
      <c r="D70" s="137">
        <f t="shared" si="10"/>
        <v>2.0700408067923802E-2</v>
      </c>
      <c r="E70" s="138">
        <f t="shared" si="11"/>
        <v>5.7714240553310425E-3</v>
      </c>
    </row>
    <row r="71" spans="1:5" ht="12" customHeight="1">
      <c r="A71" s="134" t="s">
        <v>69</v>
      </c>
      <c r="B71" s="135">
        <v>46718.955829999999</v>
      </c>
      <c r="C71" s="136">
        <v>46154.920496999999</v>
      </c>
      <c r="D71" s="137">
        <f t="shared" si="10"/>
        <v>1.829314363760403E-2</v>
      </c>
      <c r="E71" s="138">
        <f t="shared" si="11"/>
        <v>-1.2072943904234523E-2</v>
      </c>
    </row>
    <row r="72" spans="1:5" ht="12" customHeight="1">
      <c r="A72" s="134" t="s">
        <v>70</v>
      </c>
      <c r="B72" s="135">
        <v>36344.475460999995</v>
      </c>
      <c r="C72" s="136">
        <v>32330.683049000003</v>
      </c>
      <c r="D72" s="137">
        <f t="shared" si="10"/>
        <v>1.2814014682478956E-2</v>
      </c>
      <c r="E72" s="138">
        <f t="shared" si="11"/>
        <v>-0.11043748358143324</v>
      </c>
    </row>
    <row r="73" spans="1:5" ht="12" customHeight="1">
      <c r="A73" s="134" t="s">
        <v>61</v>
      </c>
      <c r="B73" s="135">
        <v>30470.161828</v>
      </c>
      <c r="C73" s="136">
        <v>32254.772778999999</v>
      </c>
      <c r="D73" s="137">
        <f t="shared" si="10"/>
        <v>1.2783928237572836E-2</v>
      </c>
      <c r="E73" s="138">
        <f t="shared" si="11"/>
        <v>5.85691326837674E-2</v>
      </c>
    </row>
    <row r="74" spans="1:5" ht="12" customHeight="1">
      <c r="A74" s="134" t="s">
        <v>60</v>
      </c>
      <c r="B74" s="111">
        <v>27356.081246000002</v>
      </c>
      <c r="C74" s="136">
        <v>23827.479192999999</v>
      </c>
      <c r="D74" s="137">
        <f t="shared" si="10"/>
        <v>9.4438359920455701E-3</v>
      </c>
      <c r="E74" s="138">
        <f t="shared" si="11"/>
        <v>-0.12898784812301844</v>
      </c>
    </row>
    <row r="75" spans="1:5" ht="12" customHeight="1">
      <c r="A75" s="134" t="s">
        <v>64</v>
      </c>
      <c r="B75" s="111">
        <v>25775.520604999994</v>
      </c>
      <c r="C75" s="136">
        <v>23399.244681999997</v>
      </c>
      <c r="D75" s="137">
        <f t="shared" si="10"/>
        <v>9.2741085754245983E-3</v>
      </c>
      <c r="E75" s="138">
        <f t="shared" si="11"/>
        <v>-9.2191190215535013E-2</v>
      </c>
    </row>
    <row r="76" spans="1:5" ht="12" customHeight="1">
      <c r="A76" s="134" t="s">
        <v>217</v>
      </c>
      <c r="B76" s="111">
        <v>348.14914099999999</v>
      </c>
      <c r="C76" s="136">
        <v>729.26316599999996</v>
      </c>
      <c r="D76" s="137">
        <f t="shared" si="10"/>
        <v>2.8903778192227597E-4</v>
      </c>
      <c r="E76" s="138">
        <f t="shared" si="11"/>
        <v>1.0946860989095475</v>
      </c>
    </row>
    <row r="77" spans="1:5" ht="12" customHeight="1" thickBot="1">
      <c r="A77" s="112" t="s">
        <v>68</v>
      </c>
      <c r="B77" s="111">
        <v>1152.858444</v>
      </c>
      <c r="C77" s="139">
        <v>659.02747399999998</v>
      </c>
      <c r="D77" s="140">
        <f t="shared" si="10"/>
        <v>2.6120041185626042E-4</v>
      </c>
      <c r="E77" s="138">
        <f t="shared" si="11"/>
        <v>-0.42835351778886743</v>
      </c>
    </row>
    <row r="78" spans="1:5" ht="12" customHeight="1" thickBot="1"/>
    <row r="79" spans="1:5" ht="12" customHeight="1" thickBot="1">
      <c r="A79" s="129" t="s">
        <v>55</v>
      </c>
      <c r="B79" s="130">
        <f>SUM(B80:B91)</f>
        <v>735261.6023530002</v>
      </c>
      <c r="C79" s="131">
        <f>SUM(C80:C91)</f>
        <v>822147.02030799992</v>
      </c>
      <c r="D79" s="132">
        <v>1</v>
      </c>
      <c r="E79" s="133">
        <f t="shared" ref="E79" si="12">C79/B79-1</f>
        <v>0.11816939396392678</v>
      </c>
    </row>
    <row r="80" spans="1:5" ht="12" customHeight="1">
      <c r="A80" s="134" t="s">
        <v>57</v>
      </c>
      <c r="B80" s="135">
        <v>139134.755947</v>
      </c>
      <c r="C80" s="145">
        <v>262229.92345299997</v>
      </c>
      <c r="D80" s="146">
        <f t="shared" ref="D80:D91" si="13">C80/$C$79</f>
        <v>0.3189574576999149</v>
      </c>
      <c r="E80" s="138">
        <f t="shared" ref="E80:E91" si="14">C80/B80-1</f>
        <v>0.88471903851895983</v>
      </c>
    </row>
    <row r="81" spans="1:5" ht="12" customHeight="1">
      <c r="A81" s="134" t="s">
        <v>66</v>
      </c>
      <c r="B81" s="135">
        <v>185862.41177500002</v>
      </c>
      <c r="C81" s="136">
        <v>166621.91023499999</v>
      </c>
      <c r="D81" s="137">
        <f t="shared" si="13"/>
        <v>0.20266680547303892</v>
      </c>
      <c r="E81" s="138">
        <f t="shared" si="14"/>
        <v>-0.10352013274901462</v>
      </c>
    </row>
    <row r="82" spans="1:5" ht="12" customHeight="1">
      <c r="A82" s="134" t="s">
        <v>62</v>
      </c>
      <c r="B82" s="135">
        <v>150841.05564100001</v>
      </c>
      <c r="C82" s="136">
        <v>141675.22516599999</v>
      </c>
      <c r="D82" s="137">
        <f t="shared" si="13"/>
        <v>0.17232346729533166</v>
      </c>
      <c r="E82" s="138">
        <f t="shared" si="14"/>
        <v>-6.0764825836373104E-2</v>
      </c>
    </row>
    <row r="83" spans="1:5" ht="12" customHeight="1">
      <c r="A83" s="134" t="s">
        <v>63</v>
      </c>
      <c r="B83" s="135">
        <v>105148.29744900001</v>
      </c>
      <c r="C83" s="136">
        <v>92479.980360999994</v>
      </c>
      <c r="D83" s="137">
        <f t="shared" si="13"/>
        <v>0.11248593995554997</v>
      </c>
      <c r="E83" s="138">
        <f t="shared" si="14"/>
        <v>-0.12048047752883984</v>
      </c>
    </row>
    <row r="84" spans="1:5" ht="12" customHeight="1">
      <c r="A84" s="134" t="s">
        <v>65</v>
      </c>
      <c r="B84" s="135">
        <v>78380.859241999991</v>
      </c>
      <c r="C84" s="136">
        <v>78027.153697999995</v>
      </c>
      <c r="D84" s="137">
        <f t="shared" si="13"/>
        <v>9.4906569957242906E-2</v>
      </c>
      <c r="E84" s="138">
        <f t="shared" si="14"/>
        <v>-4.5126520354661359E-3</v>
      </c>
    </row>
    <row r="85" spans="1:5" ht="12" customHeight="1">
      <c r="A85" s="134" t="s">
        <v>69</v>
      </c>
      <c r="B85" s="135">
        <v>23730.257679999999</v>
      </c>
      <c r="C85" s="136">
        <v>31092.62228</v>
      </c>
      <c r="D85" s="137">
        <f t="shared" si="13"/>
        <v>3.7818810397624268E-2</v>
      </c>
      <c r="E85" s="138">
        <f t="shared" si="14"/>
        <v>0.31025219781768509</v>
      </c>
    </row>
    <row r="86" spans="1:5" ht="12" customHeight="1">
      <c r="A86" s="134" t="s">
        <v>71</v>
      </c>
      <c r="B86" s="135">
        <v>28925.313075999999</v>
      </c>
      <c r="C86" s="136">
        <v>27979.823605000001</v>
      </c>
      <c r="D86" s="137">
        <f t="shared" si="13"/>
        <v>3.4032627880251826E-2</v>
      </c>
      <c r="E86" s="138">
        <f t="shared" si="14"/>
        <v>-3.2687268363034261E-2</v>
      </c>
    </row>
    <row r="87" spans="1:5" ht="12" customHeight="1">
      <c r="A87" s="134" t="s">
        <v>58</v>
      </c>
      <c r="B87" s="135">
        <v>15138.656803</v>
      </c>
      <c r="C87" s="136">
        <v>14813.311874000001</v>
      </c>
      <c r="D87" s="137">
        <f t="shared" si="13"/>
        <v>1.8017838060704165E-2</v>
      </c>
      <c r="E87" s="138">
        <f t="shared" si="14"/>
        <v>-2.1491003675803366E-2</v>
      </c>
    </row>
    <row r="88" spans="1:5" ht="12" customHeight="1">
      <c r="A88" s="134" t="s">
        <v>67</v>
      </c>
      <c r="B88" s="135">
        <v>6278.8003509999999</v>
      </c>
      <c r="C88" s="136">
        <v>5769.5301570000001</v>
      </c>
      <c r="D88" s="137">
        <f t="shared" si="13"/>
        <v>7.0176379826062838E-3</v>
      </c>
      <c r="E88" s="138">
        <f t="shared" si="14"/>
        <v>-8.1109474028568274E-2</v>
      </c>
    </row>
    <row r="89" spans="1:5" ht="12" customHeight="1">
      <c r="A89" s="134" t="s">
        <v>70</v>
      </c>
      <c r="B89" s="135">
        <v>1173.7585059999999</v>
      </c>
      <c r="C89" s="136">
        <v>1219.0431309999999</v>
      </c>
      <c r="D89" s="137">
        <f t="shared" si="13"/>
        <v>1.4827556396705193E-3</v>
      </c>
      <c r="E89" s="138">
        <f t="shared" si="14"/>
        <v>3.8580870569639991E-2</v>
      </c>
    </row>
    <row r="90" spans="1:5" ht="12" customHeight="1">
      <c r="A90" s="134" t="s">
        <v>68</v>
      </c>
      <c r="B90" s="135">
        <v>641.78460600000005</v>
      </c>
      <c r="C90" s="136">
        <v>226.88978900000001</v>
      </c>
      <c r="D90" s="137">
        <f t="shared" si="13"/>
        <v>2.759722815938694E-4</v>
      </c>
      <c r="E90" s="138">
        <f t="shared" si="14"/>
        <v>-0.64647050290888408</v>
      </c>
    </row>
    <row r="91" spans="1:5" ht="12" customHeight="1" thickBot="1">
      <c r="A91" s="134" t="s">
        <v>60</v>
      </c>
      <c r="B91" s="135">
        <v>5.6512770000000003</v>
      </c>
      <c r="C91" s="139">
        <v>11.606559000000001</v>
      </c>
      <c r="D91" s="464">
        <f t="shared" si="13"/>
        <v>1.4117376470758053E-5</v>
      </c>
      <c r="E91" s="138">
        <f t="shared" si="14"/>
        <v>1.0537940362859581</v>
      </c>
    </row>
    <row r="93" spans="1:5" ht="12" customHeight="1" thickBot="1"/>
    <row r="94" spans="1:5" ht="12" customHeight="1" thickBot="1">
      <c r="A94" s="129" t="s">
        <v>347</v>
      </c>
      <c r="B94" s="130">
        <f>'01.2 PRODUCCION EMPRESAS'!B88</f>
        <v>4836449.9541999996</v>
      </c>
      <c r="C94" s="130">
        <f>SUM(C95)</f>
        <v>5330855.8438570006</v>
      </c>
      <c r="D94" s="267">
        <v>1</v>
      </c>
      <c r="E94" s="133">
        <f t="shared" ref="E94:E95" si="15">C94/B94-1</f>
        <v>0.10222495721839442</v>
      </c>
    </row>
    <row r="95" spans="1:5" ht="12" customHeight="1">
      <c r="A95" s="134" t="s">
        <v>63</v>
      </c>
      <c r="B95" s="135">
        <f>'01.1 PRODUCCION'!G39</f>
        <v>4836449.9541999996</v>
      </c>
      <c r="C95" s="145">
        <f>'01.1 PRODUCCION'!G38</f>
        <v>5330855.8438570006</v>
      </c>
      <c r="D95" s="268">
        <v>1</v>
      </c>
      <c r="E95" s="138">
        <f t="shared" si="15"/>
        <v>0.10222495721839442</v>
      </c>
    </row>
    <row r="96" spans="1:5" ht="12" customHeight="1" thickBot="1">
      <c r="D96" s="269"/>
    </row>
    <row r="97" spans="1:5" ht="12" customHeight="1" thickBot="1">
      <c r="A97" s="129" t="s">
        <v>348</v>
      </c>
      <c r="B97" s="130">
        <f>'01.2 PRODUCCION EMPRESAS'!B91</f>
        <v>10600.216089</v>
      </c>
      <c r="C97" s="131">
        <f>SUM(C98:C99)</f>
        <v>10592.942846</v>
      </c>
      <c r="D97" s="267">
        <v>1</v>
      </c>
      <c r="E97" s="133">
        <f t="shared" ref="E97:E98" si="16">C97/B97-1</f>
        <v>-6.8614101249753201E-4</v>
      </c>
    </row>
    <row r="98" spans="1:5" ht="12" customHeight="1">
      <c r="A98" s="134" t="s">
        <v>68</v>
      </c>
      <c r="B98" s="135">
        <f>'01.1 PRODUCCION'!H39</f>
        <v>10600.216089</v>
      </c>
      <c r="C98" s="145">
        <f>'01.1 PRODUCCION'!H38</f>
        <v>10592.942846</v>
      </c>
      <c r="D98" s="268">
        <v>1</v>
      </c>
      <c r="E98" s="138">
        <f t="shared" si="16"/>
        <v>-6.8614101249753201E-4</v>
      </c>
    </row>
    <row r="100" spans="1:5" ht="12" customHeight="1" thickBot="1"/>
    <row r="101" spans="1:5" ht="12" customHeight="1" thickBot="1">
      <c r="A101" s="129" t="s">
        <v>360</v>
      </c>
      <c r="B101" s="130">
        <f>SUM(B102:B108)</f>
        <v>14753.897553000001</v>
      </c>
      <c r="C101" s="130">
        <f>SUM(C102:C108)</f>
        <v>15721.238696</v>
      </c>
      <c r="D101" s="132">
        <v>1</v>
      </c>
      <c r="E101" s="133">
        <f t="shared" ref="E101:E106" si="17">C101/B101-1</f>
        <v>6.5565125386362944E-2</v>
      </c>
    </row>
    <row r="102" spans="1:5" ht="12" customHeight="1">
      <c r="A102" s="134" t="s">
        <v>58</v>
      </c>
      <c r="B102" s="135">
        <v>4969.2130539999998</v>
      </c>
      <c r="C102" s="145">
        <v>7416.9608449999996</v>
      </c>
      <c r="D102" s="146">
        <f>C102/$C$101</f>
        <v>0.47177967260856601</v>
      </c>
      <c r="E102" s="138">
        <f t="shared" si="17"/>
        <v>0.49258258086351714</v>
      </c>
    </row>
    <row r="103" spans="1:5" ht="12" customHeight="1">
      <c r="A103" s="134" t="s">
        <v>61</v>
      </c>
      <c r="B103" s="135">
        <v>3749.4254019999998</v>
      </c>
      <c r="C103" s="136">
        <v>2696.8546369999999</v>
      </c>
      <c r="D103" s="137">
        <f t="shared" ref="D103:D108" si="18">C103/$C$101</f>
        <v>0.17154212140333244</v>
      </c>
      <c r="E103" s="138">
        <f t="shared" si="17"/>
        <v>-0.28072855228391602</v>
      </c>
    </row>
    <row r="104" spans="1:5" ht="12" customHeight="1">
      <c r="A104" s="134" t="s">
        <v>59</v>
      </c>
      <c r="B104" s="135">
        <v>2358.2763289999998</v>
      </c>
      <c r="C104" s="136">
        <v>2185.2993470000001</v>
      </c>
      <c r="D104" s="137">
        <f t="shared" si="18"/>
        <v>0.13900300028877571</v>
      </c>
      <c r="E104" s="138">
        <f t="shared" si="17"/>
        <v>-7.3348903125932119E-2</v>
      </c>
    </row>
    <row r="105" spans="1:5" ht="12" customHeight="1">
      <c r="A105" s="134" t="s">
        <v>57</v>
      </c>
      <c r="B105" s="135">
        <v>3091.1604179999999</v>
      </c>
      <c r="C105" s="136">
        <v>1550.900613</v>
      </c>
      <c r="D105" s="137">
        <f t="shared" si="18"/>
        <v>9.8650026438094868E-2</v>
      </c>
      <c r="E105" s="138">
        <f t="shared" si="17"/>
        <v>-0.49827883277457263</v>
      </c>
    </row>
    <row r="106" spans="1:5" ht="12" customHeight="1">
      <c r="A106" s="134" t="s">
        <v>66</v>
      </c>
      <c r="B106" s="135">
        <v>585.82235000000003</v>
      </c>
      <c r="C106" s="136">
        <v>1268.8575900000001</v>
      </c>
      <c r="D106" s="137">
        <f t="shared" si="18"/>
        <v>8.0709771954727658E-2</v>
      </c>
      <c r="E106" s="138">
        <f t="shared" si="17"/>
        <v>1.1659426104176465</v>
      </c>
    </row>
    <row r="107" spans="1:5" ht="12" customHeight="1">
      <c r="A107" s="134" t="s">
        <v>60</v>
      </c>
      <c r="B107" s="135">
        <v>0</v>
      </c>
      <c r="C107" s="136">
        <v>337.55187799999999</v>
      </c>
      <c r="D107" s="137">
        <f t="shared" si="18"/>
        <v>2.1471073910091086E-2</v>
      </c>
      <c r="E107" s="138" t="s">
        <v>159</v>
      </c>
    </row>
    <row r="108" spans="1:5" ht="12" customHeight="1">
      <c r="A108" s="112" t="s">
        <v>217</v>
      </c>
      <c r="B108" s="111">
        <v>0</v>
      </c>
      <c r="C108" s="111">
        <v>264.81378599999999</v>
      </c>
      <c r="D108" s="137">
        <f t="shared" si="18"/>
        <v>1.6844333396412163E-2</v>
      </c>
      <c r="E108" s="138" t="s">
        <v>159</v>
      </c>
    </row>
    <row r="114" spans="1:5" ht="12" customHeight="1">
      <c r="A114" s="147" t="s">
        <v>7</v>
      </c>
      <c r="B114" s="148"/>
      <c r="C114" s="148"/>
      <c r="D114" s="148"/>
      <c r="E114" s="148"/>
    </row>
  </sheetData>
  <sortState ref="A78:C89">
    <sortCondition descending="1" ref="C78:C89"/>
  </sortState>
  <mergeCells count="1">
    <mergeCell ref="B5:D5"/>
  </mergeCells>
  <conditionalFormatting sqref="E10:E107">
    <cfRule type="cellIs" dxfId="5" priority="3" operator="greaterThan">
      <formula>1</formula>
    </cfRule>
  </conditionalFormatting>
  <conditionalFormatting sqref="E108">
    <cfRule type="cellIs" dxfId="4" priority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zoomScale="145" zoomScaleNormal="145" workbookViewId="0"/>
  </sheetViews>
  <sheetFormatPr baseColWidth="10" defaultColWidth="11.5703125" defaultRowHeight="12.75"/>
  <cols>
    <col min="1" max="1" width="49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9" ht="12" customHeight="1">
      <c r="A1" s="110" t="s">
        <v>594</v>
      </c>
    </row>
    <row r="2" spans="1:9" ht="12" customHeight="1">
      <c r="A2" s="113" t="s">
        <v>588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512" t="str">
        <f xml:space="preserve"> "Acumulado Enero - " &amp;'02 MACRO'!B1</f>
        <v>Acumulado Enero - Julio</v>
      </c>
      <c r="C5" s="513"/>
      <c r="D5" s="514"/>
    </row>
    <row r="6" spans="1:9" ht="12" customHeight="1">
      <c r="A6" s="117" t="s">
        <v>554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587</v>
      </c>
      <c r="B10" s="130">
        <f>SUM(B11:B43)</f>
        <v>28905114.240000002</v>
      </c>
      <c r="C10" s="130">
        <f>SUM(C11:C43)</f>
        <v>22286314.981600001</v>
      </c>
      <c r="D10" s="132">
        <v>1</v>
      </c>
      <c r="E10" s="133">
        <f t="shared" ref="E10:E41" si="0">C10/B10-1</f>
        <v>-0.22898367408078435</v>
      </c>
    </row>
    <row r="11" spans="1:9" ht="12" customHeight="1">
      <c r="A11" s="134" t="s">
        <v>555</v>
      </c>
      <c r="B11" s="135">
        <v>11480694.286</v>
      </c>
      <c r="C11" s="136">
        <v>6749699.5070000011</v>
      </c>
      <c r="D11" s="137">
        <f t="shared" ref="D11:D43" si="1">C11/$C$10</f>
        <v>0.30286296826427694</v>
      </c>
      <c r="E11" s="138">
        <f>C11/B11-1</f>
        <v>-0.41208263726429473</v>
      </c>
      <c r="F11" s="313"/>
      <c r="G11" s="293"/>
      <c r="H11" s="180"/>
      <c r="I11" s="272"/>
    </row>
    <row r="12" spans="1:9" ht="12" customHeight="1">
      <c r="A12" s="134" t="s">
        <v>556</v>
      </c>
      <c r="B12" s="135">
        <v>3032132.83</v>
      </c>
      <c r="C12" s="136">
        <v>5106984.8870000001</v>
      </c>
      <c r="D12" s="137">
        <f>C12/$C$10</f>
        <v>0.22915340159270037</v>
      </c>
      <c r="E12" s="138">
        <f t="shared" si="0"/>
        <v>0.68428798252878642</v>
      </c>
    </row>
    <row r="13" spans="1:9" ht="12" customHeight="1">
      <c r="A13" s="134" t="s">
        <v>557</v>
      </c>
      <c r="B13" s="135">
        <v>6045776</v>
      </c>
      <c r="C13" s="136">
        <v>4325410</v>
      </c>
      <c r="D13" s="137">
        <f>C13/$C$10</f>
        <v>0.19408367886620734</v>
      </c>
      <c r="E13" s="138">
        <f t="shared" si="0"/>
        <v>-0.28455668883531249</v>
      </c>
    </row>
    <row r="14" spans="1:9" ht="12" customHeight="1">
      <c r="A14" s="134" t="s">
        <v>558</v>
      </c>
      <c r="B14" s="135">
        <v>1084618.29</v>
      </c>
      <c r="C14" s="136">
        <v>1079330.0649999999</v>
      </c>
      <c r="D14" s="137">
        <f t="shared" si="1"/>
        <v>4.8430171874135092E-2</v>
      </c>
      <c r="E14" s="138">
        <f t="shared" si="0"/>
        <v>-4.8756553791842183E-3</v>
      </c>
    </row>
    <row r="15" spans="1:9" ht="12" customHeight="1">
      <c r="A15" s="134" t="s">
        <v>559</v>
      </c>
      <c r="B15" s="135">
        <v>894513.89000000013</v>
      </c>
      <c r="C15" s="136">
        <v>987180.19559999998</v>
      </c>
      <c r="D15" s="137">
        <f t="shared" si="1"/>
        <v>4.4295353288106826E-2</v>
      </c>
      <c r="E15" s="138">
        <f>C15/B15-1</f>
        <v>0.10359403765099695</v>
      </c>
    </row>
    <row r="16" spans="1:9" ht="12" customHeight="1">
      <c r="A16" s="134" t="s">
        <v>560</v>
      </c>
      <c r="B16" s="135">
        <v>865626</v>
      </c>
      <c r="C16" s="136">
        <v>862480</v>
      </c>
      <c r="D16" s="137">
        <f t="shared" si="1"/>
        <v>3.8699982509987838E-2</v>
      </c>
      <c r="E16" s="138">
        <f t="shared" si="0"/>
        <v>-3.634364032503612E-3</v>
      </c>
    </row>
    <row r="17" spans="1:5">
      <c r="A17" s="134" t="s">
        <v>561</v>
      </c>
      <c r="B17" s="135">
        <v>771338.56300000008</v>
      </c>
      <c r="C17" s="136">
        <v>766767.15500000003</v>
      </c>
      <c r="D17" s="137">
        <f t="shared" si="1"/>
        <v>3.4405291122963005E-2</v>
      </c>
      <c r="E17" s="138">
        <f t="shared" si="0"/>
        <v>-5.9265907596014467E-3</v>
      </c>
    </row>
    <row r="18" spans="1:5">
      <c r="A18" s="134" t="s">
        <v>562</v>
      </c>
      <c r="B18" s="135">
        <v>2312056.85</v>
      </c>
      <c r="C18" s="136">
        <v>727049.37</v>
      </c>
      <c r="D18" s="137">
        <f t="shared" si="1"/>
        <v>3.2623130858567939E-2</v>
      </c>
      <c r="E18" s="138">
        <f t="shared" si="0"/>
        <v>-0.68554001169997192</v>
      </c>
    </row>
    <row r="19" spans="1:5">
      <c r="A19" s="134" t="s">
        <v>563</v>
      </c>
      <c r="B19" s="135">
        <v>507490</v>
      </c>
      <c r="C19" s="136">
        <v>551926.38</v>
      </c>
      <c r="D19" s="137">
        <f t="shared" si="1"/>
        <v>2.4765259777387187E-2</v>
      </c>
      <c r="E19" s="138">
        <f t="shared" si="0"/>
        <v>8.7561094799897488E-2</v>
      </c>
    </row>
    <row r="20" spans="1:5">
      <c r="A20" s="134" t="s">
        <v>564</v>
      </c>
      <c r="B20" s="135">
        <v>816582</v>
      </c>
      <c r="C20" s="136">
        <v>342897</v>
      </c>
      <c r="D20" s="137">
        <f t="shared" si="1"/>
        <v>1.5385989127547654E-2</v>
      </c>
      <c r="E20" s="138">
        <f t="shared" si="0"/>
        <v>-0.58008258815403724</v>
      </c>
    </row>
    <row r="21" spans="1:5">
      <c r="A21" s="134" t="s">
        <v>565</v>
      </c>
      <c r="B21" s="135">
        <v>223225.49999999997</v>
      </c>
      <c r="C21" s="136">
        <v>229021.91499999998</v>
      </c>
      <c r="D21" s="137">
        <f t="shared" si="1"/>
        <v>1.0276347399248585E-2</v>
      </c>
      <c r="E21" s="138">
        <f t="shared" si="0"/>
        <v>2.5966634636275909E-2</v>
      </c>
    </row>
    <row r="22" spans="1:5">
      <c r="A22" s="134" t="s">
        <v>566</v>
      </c>
      <c r="B22" s="135">
        <v>439551.04</v>
      </c>
      <c r="C22" s="136">
        <v>214130.3</v>
      </c>
      <c r="D22" s="137">
        <f t="shared" si="1"/>
        <v>9.6081519164020589E-3</v>
      </c>
      <c r="E22" s="138">
        <f t="shared" si="0"/>
        <v>-0.51284315013792248</v>
      </c>
    </row>
    <row r="23" spans="1:5">
      <c r="A23" s="134" t="s">
        <v>567</v>
      </c>
      <c r="B23" s="135">
        <v>155770.06</v>
      </c>
      <c r="C23" s="136">
        <v>132414.69400000002</v>
      </c>
      <c r="D23" s="137">
        <f t="shared" si="1"/>
        <v>5.941524837521325E-3</v>
      </c>
      <c r="E23" s="138">
        <f t="shared" si="0"/>
        <v>-0.1499348847910823</v>
      </c>
    </row>
    <row r="24" spans="1:5">
      <c r="A24" s="134" t="s">
        <v>568</v>
      </c>
      <c r="B24" s="135">
        <v>86024.73000000001</v>
      </c>
      <c r="C24" s="136">
        <v>71563.42</v>
      </c>
      <c r="D24" s="137">
        <f t="shared" si="1"/>
        <v>3.2110925498039537E-3</v>
      </c>
      <c r="E24" s="138">
        <f t="shared" si="0"/>
        <v>-0.16810642707044832</v>
      </c>
    </row>
    <row r="25" spans="1:5">
      <c r="A25" s="134" t="s">
        <v>569</v>
      </c>
      <c r="B25" s="135">
        <v>49819.48</v>
      </c>
      <c r="C25" s="136">
        <v>40110.582999999999</v>
      </c>
      <c r="D25" s="137">
        <f t="shared" si="1"/>
        <v>1.7997853406054812E-3</v>
      </c>
      <c r="E25" s="138">
        <f t="shared" si="0"/>
        <v>-0.19488154031314664</v>
      </c>
    </row>
    <row r="26" spans="1:5">
      <c r="A26" s="134" t="s">
        <v>570</v>
      </c>
      <c r="B26" s="135">
        <v>33382</v>
      </c>
      <c r="C26" s="136">
        <v>34670</v>
      </c>
      <c r="D26" s="137">
        <f t="shared" si="1"/>
        <v>1.5556631963886448E-3</v>
      </c>
      <c r="E26" s="138">
        <f t="shared" si="0"/>
        <v>3.8583667844946268E-2</v>
      </c>
    </row>
    <row r="27" spans="1:5">
      <c r="A27" s="134" t="s">
        <v>571</v>
      </c>
      <c r="B27" s="135">
        <v>11286.994000000001</v>
      </c>
      <c r="C27" s="136">
        <v>12718.596999999998</v>
      </c>
      <c r="D27" s="137">
        <f t="shared" si="1"/>
        <v>5.7069089306602326E-4</v>
      </c>
      <c r="E27" s="138">
        <f t="shared" si="0"/>
        <v>0.12683651643652838</v>
      </c>
    </row>
    <row r="28" spans="1:5">
      <c r="A28" s="134" t="s">
        <v>572</v>
      </c>
      <c r="B28" s="135">
        <v>5281</v>
      </c>
      <c r="C28" s="136">
        <v>11418.2</v>
      </c>
      <c r="D28" s="137">
        <f t="shared" si="1"/>
        <v>5.1234131840221587E-4</v>
      </c>
      <c r="E28" s="138">
        <f t="shared" si="0"/>
        <v>1.162128384775611</v>
      </c>
    </row>
    <row r="29" spans="1:5">
      <c r="A29" s="134" t="s">
        <v>573</v>
      </c>
      <c r="B29" s="135">
        <v>12616.935000000001</v>
      </c>
      <c r="C29" s="136">
        <v>10270.745000000001</v>
      </c>
      <c r="D29" s="137">
        <f t="shared" si="1"/>
        <v>4.6085434081317257E-4</v>
      </c>
      <c r="E29" s="138">
        <f t="shared" si="0"/>
        <v>-0.18595562234409546</v>
      </c>
    </row>
    <row r="30" spans="1:5">
      <c r="A30" s="134" t="s">
        <v>574</v>
      </c>
      <c r="B30" s="135">
        <v>6499.0650000000005</v>
      </c>
      <c r="C30" s="136">
        <v>8387.9</v>
      </c>
      <c r="D30" s="137">
        <f t="shared" si="1"/>
        <v>3.7636998341471917E-4</v>
      </c>
      <c r="E30" s="138">
        <f t="shared" si="0"/>
        <v>0.29063180626751683</v>
      </c>
    </row>
    <row r="31" spans="1:5">
      <c r="A31" s="134" t="s">
        <v>575</v>
      </c>
      <c r="B31" s="135">
        <v>7139.2870000000003</v>
      </c>
      <c r="C31" s="136">
        <v>7875.6130000000003</v>
      </c>
      <c r="D31" s="137">
        <f t="shared" si="1"/>
        <v>3.533833658234775E-4</v>
      </c>
      <c r="E31" s="138">
        <f t="shared" si="0"/>
        <v>0.10313719003032085</v>
      </c>
    </row>
    <row r="32" spans="1:5">
      <c r="A32" s="134" t="s">
        <v>576</v>
      </c>
      <c r="B32" s="135">
        <v>6906.94</v>
      </c>
      <c r="C32" s="136">
        <v>6822.0750000000007</v>
      </c>
      <c r="D32" s="137">
        <f t="shared" si="1"/>
        <v>3.061104990049918E-4</v>
      </c>
      <c r="E32" s="138">
        <f t="shared" si="0"/>
        <v>-1.2286917216596471E-2</v>
      </c>
    </row>
    <row r="33" spans="1:5">
      <c r="A33" s="134" t="s">
        <v>577</v>
      </c>
      <c r="B33" s="135">
        <v>4315.87</v>
      </c>
      <c r="C33" s="136">
        <v>3539.5750000000003</v>
      </c>
      <c r="D33" s="137">
        <f t="shared" si="1"/>
        <v>1.5882280237546404E-4</v>
      </c>
      <c r="E33" s="138">
        <f t="shared" si="0"/>
        <v>-0.17986987559866252</v>
      </c>
    </row>
    <row r="34" spans="1:5">
      <c r="A34" s="134" t="s">
        <v>578</v>
      </c>
      <c r="B34" s="135">
        <v>2399.8000000000002</v>
      </c>
      <c r="C34" s="136">
        <v>2392.2199999999998</v>
      </c>
      <c r="D34" s="137">
        <f t="shared" si="1"/>
        <v>1.0734031184496231E-4</v>
      </c>
      <c r="E34" s="138">
        <f t="shared" si="0"/>
        <v>-3.1585965497126223E-3</v>
      </c>
    </row>
    <row r="35" spans="1:5">
      <c r="A35" s="134" t="s">
        <v>579</v>
      </c>
      <c r="B35" s="135">
        <v>7632.4349999999995</v>
      </c>
      <c r="C35" s="136">
        <v>671.755</v>
      </c>
      <c r="D35" s="483">
        <f t="shared" si="1"/>
        <v>3.0142040106433633E-5</v>
      </c>
      <c r="E35" s="138">
        <f t="shared" si="0"/>
        <v>-0.91198680368715879</v>
      </c>
    </row>
    <row r="36" spans="1:5">
      <c r="A36" s="134" t="s">
        <v>580</v>
      </c>
      <c r="B36" s="135">
        <v>0</v>
      </c>
      <c r="C36" s="136">
        <v>191.6</v>
      </c>
      <c r="D36" s="483">
        <f t="shared" si="1"/>
        <v>8.5972041657936066E-6</v>
      </c>
      <c r="E36" s="138" t="e">
        <f t="shared" si="0"/>
        <v>#DIV/0!</v>
      </c>
    </row>
    <row r="37" spans="1:5">
      <c r="A37" s="134" t="s">
        <v>583</v>
      </c>
      <c r="B37" s="135">
        <v>21</v>
      </c>
      <c r="C37" s="136">
        <v>117</v>
      </c>
      <c r="D37" s="483">
        <f t="shared" si="1"/>
        <v>5.2498584937257408E-6</v>
      </c>
      <c r="E37" s="138">
        <f t="shared" si="0"/>
        <v>4.5714285714285712</v>
      </c>
    </row>
    <row r="38" spans="1:5">
      <c r="A38" s="134" t="s">
        <v>581</v>
      </c>
      <c r="B38" s="135">
        <v>59.75</v>
      </c>
      <c r="C38" s="136">
        <v>101.22999999999999</v>
      </c>
      <c r="D38" s="484">
        <f t="shared" si="1"/>
        <v>4.5422493617081773E-6</v>
      </c>
      <c r="E38" s="138">
        <f t="shared" si="0"/>
        <v>0.69422594142259397</v>
      </c>
    </row>
    <row r="39" spans="1:5">
      <c r="A39" s="134" t="s">
        <v>582</v>
      </c>
      <c r="B39" s="135">
        <v>8528</v>
      </c>
      <c r="C39" s="136">
        <v>96</v>
      </c>
      <c r="D39" s="484">
        <f t="shared" si="1"/>
        <v>4.3075761999800948E-6</v>
      </c>
      <c r="E39" s="138">
        <f t="shared" si="0"/>
        <v>-0.98874296435272047</v>
      </c>
    </row>
    <row r="40" spans="1:5">
      <c r="A40" s="134" t="s">
        <v>584</v>
      </c>
      <c r="B40" s="135">
        <v>30</v>
      </c>
      <c r="C40" s="136">
        <v>57</v>
      </c>
      <c r="D40" s="484">
        <f t="shared" si="1"/>
        <v>2.5576233687381815E-6</v>
      </c>
      <c r="E40" s="138">
        <f t="shared" si="0"/>
        <v>0.89999999999999991</v>
      </c>
    </row>
    <row r="41" spans="1:5">
      <c r="A41" s="134" t="s">
        <v>585</v>
      </c>
      <c r="B41" s="135">
        <v>3.63</v>
      </c>
      <c r="C41" s="136">
        <v>20</v>
      </c>
      <c r="D41" s="484">
        <f t="shared" si="1"/>
        <v>8.9741170832918653E-7</v>
      </c>
      <c r="E41" s="138">
        <f t="shared" si="0"/>
        <v>4.5096418732782375</v>
      </c>
    </row>
    <row r="42" spans="1:5">
      <c r="A42" s="134" t="s">
        <v>614</v>
      </c>
      <c r="B42" s="135">
        <v>0</v>
      </c>
      <c r="C42" s="136">
        <v>0</v>
      </c>
      <c r="D42" s="485">
        <f t="shared" si="1"/>
        <v>0</v>
      </c>
      <c r="E42" s="138" t="s">
        <v>85</v>
      </c>
    </row>
    <row r="43" spans="1:5">
      <c r="A43" s="112" t="s">
        <v>586</v>
      </c>
      <c r="B43" s="135">
        <v>33792.014999999999</v>
      </c>
      <c r="C43" s="136">
        <v>0</v>
      </c>
      <c r="D43" s="485">
        <f t="shared" si="1"/>
        <v>0</v>
      </c>
      <c r="E43" s="138" t="s">
        <v>85</v>
      </c>
    </row>
    <row r="44" spans="1:5" ht="13.5" thickBot="1"/>
    <row r="45" spans="1:5" ht="13.5" thickBot="1">
      <c r="B45" s="512" t="str">
        <f xml:space="preserve"> "Acumulado Enero - " &amp;'02 MACRO'!B1</f>
        <v>Acumulado Enero - Julio</v>
      </c>
      <c r="C45" s="513"/>
      <c r="D45" s="514"/>
    </row>
    <row r="46" spans="1:5">
      <c r="A46" s="117" t="s">
        <v>554</v>
      </c>
      <c r="B46" s="118">
        <v>2016</v>
      </c>
      <c r="C46" s="118">
        <v>2017</v>
      </c>
      <c r="D46" s="119" t="s">
        <v>72</v>
      </c>
      <c r="E46" s="119" t="s">
        <v>38</v>
      </c>
    </row>
    <row r="47" spans="1:5" ht="13.5" thickBot="1"/>
    <row r="48" spans="1:5" ht="13.5" thickBot="1">
      <c r="A48" s="129" t="s">
        <v>589</v>
      </c>
      <c r="B48" s="130">
        <f>SUM(B49:B51)</f>
        <v>139099.06</v>
      </c>
      <c r="C48" s="130">
        <f>SUM(C49:C51)</f>
        <v>176438.38500000004</v>
      </c>
      <c r="D48" s="132">
        <v>1</v>
      </c>
      <c r="E48" s="133">
        <f t="shared" ref="E48" si="2">C48/B48-1</f>
        <v>0.26843693264354229</v>
      </c>
    </row>
    <row r="49" spans="1:5">
      <c r="A49" s="134" t="s">
        <v>590</v>
      </c>
      <c r="B49" s="135">
        <v>71887.78</v>
      </c>
      <c r="C49" s="135">
        <v>110614.18000000002</v>
      </c>
      <c r="D49" s="137">
        <f>C49/$C$48</f>
        <v>0.6269280916394695</v>
      </c>
      <c r="E49" s="138">
        <f>C49/B49-1</f>
        <v>0.53870630029192745</v>
      </c>
    </row>
    <row r="50" spans="1:5">
      <c r="A50" s="134" t="s">
        <v>591</v>
      </c>
      <c r="B50" s="135">
        <v>67211.28</v>
      </c>
      <c r="C50" s="135">
        <v>65679.789999999994</v>
      </c>
      <c r="D50" s="137">
        <f t="shared" ref="D50:D51" si="3">C50/$C$48</f>
        <v>0.37225340732970313</v>
      </c>
      <c r="E50" s="138">
        <f t="shared" ref="E50" si="4">C50/B50-1</f>
        <v>-2.2786204934648002E-2</v>
      </c>
    </row>
    <row r="51" spans="1:5">
      <c r="A51" s="134" t="s">
        <v>592</v>
      </c>
      <c r="B51" s="135">
        <v>0</v>
      </c>
      <c r="C51" s="135">
        <v>144.41499999999999</v>
      </c>
      <c r="D51" s="137">
        <f t="shared" si="3"/>
        <v>8.1850103082727694E-4</v>
      </c>
      <c r="E51" s="138" t="s">
        <v>159</v>
      </c>
    </row>
  </sheetData>
  <mergeCells count="2">
    <mergeCell ref="B5:D5"/>
    <mergeCell ref="B45:D45"/>
  </mergeCells>
  <conditionalFormatting sqref="E10:E42">
    <cfRule type="cellIs" dxfId="3" priority="5" operator="greaterThan">
      <formula>1</formula>
    </cfRule>
  </conditionalFormatting>
  <conditionalFormatting sqref="E48:E51">
    <cfRule type="cellIs" dxfId="2" priority="3" operator="greaterThan">
      <formula>1</formula>
    </cfRule>
  </conditionalFormatting>
  <conditionalFormatting sqref="E43"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8"/>
  <sheetViews>
    <sheetView zoomScale="145" zoomScaleNormal="145" workbookViewId="0">
      <pane xSplit="1" topLeftCell="B1" activePane="topRight" state="frozen"/>
      <selection activeCell="D34" sqref="D34"/>
      <selection pane="topRight"/>
    </sheetView>
  </sheetViews>
  <sheetFormatPr baseColWidth="10" defaultColWidth="11.5703125" defaultRowHeight="12"/>
  <cols>
    <col min="1" max="1" width="11.5703125" style="3"/>
    <col min="2" max="2" width="17.28515625" style="4" customWidth="1"/>
    <col min="3" max="9" width="17.28515625" style="7" customWidth="1"/>
    <col min="10" max="16384" width="11.5703125" style="3"/>
  </cols>
  <sheetData>
    <row r="1" spans="1:9">
      <c r="A1" s="417" t="s">
        <v>539</v>
      </c>
      <c r="B1" s="421" t="s">
        <v>612</v>
      </c>
      <c r="C1" s="192">
        <v>2017</v>
      </c>
      <c r="D1" s="418"/>
      <c r="E1" s="418"/>
      <c r="F1" s="418"/>
      <c r="G1" s="418"/>
      <c r="H1" s="418"/>
      <c r="I1" s="418"/>
    </row>
    <row r="2" spans="1:9">
      <c r="A2" s="419"/>
      <c r="B2" s="420"/>
    </row>
    <row r="3" spans="1:9" ht="15">
      <c r="A3" s="1" t="s">
        <v>538</v>
      </c>
    </row>
    <row r="4" spans="1:9" ht="15">
      <c r="A4" s="1" t="s">
        <v>150</v>
      </c>
    </row>
    <row r="5" spans="1:9" ht="15">
      <c r="A5" s="1"/>
    </row>
    <row r="6" spans="1:9">
      <c r="A6" s="192" t="s">
        <v>0</v>
      </c>
      <c r="B6" s="193" t="s">
        <v>1</v>
      </c>
      <c r="C6" s="193" t="s">
        <v>2</v>
      </c>
      <c r="D6" s="193" t="s">
        <v>3</v>
      </c>
      <c r="E6" s="193" t="s">
        <v>292</v>
      </c>
      <c r="F6" s="193" t="s">
        <v>4</v>
      </c>
      <c r="G6" s="193" t="s">
        <v>318</v>
      </c>
      <c r="H6" s="193" t="s">
        <v>5</v>
      </c>
      <c r="I6" s="193" t="s">
        <v>6</v>
      </c>
    </row>
    <row r="7" spans="1:9" s="66" customFormat="1" ht="12.75" thickBot="1">
      <c r="A7" s="64"/>
      <c r="B7" s="65" t="s">
        <v>342</v>
      </c>
      <c r="C7" s="65" t="s">
        <v>342</v>
      </c>
      <c r="D7" s="65" t="s">
        <v>341</v>
      </c>
      <c r="E7" s="65" t="s">
        <v>340</v>
      </c>
      <c r="F7" s="65" t="s">
        <v>339</v>
      </c>
      <c r="G7" s="65" t="s">
        <v>339</v>
      </c>
      <c r="H7" s="65" t="s">
        <v>339</v>
      </c>
      <c r="I7" s="65" t="s">
        <v>339</v>
      </c>
    </row>
    <row r="8" spans="1:9">
      <c r="A8" s="4">
        <v>2004</v>
      </c>
      <c r="B8" s="21">
        <v>0.05</v>
      </c>
      <c r="C8" s="21">
        <v>5.0999999999999997E-2</v>
      </c>
      <c r="D8" s="21">
        <v>3.4799999999999998E-2</v>
      </c>
      <c r="E8" s="314">
        <v>3.41</v>
      </c>
      <c r="F8" s="23">
        <v>12809</v>
      </c>
      <c r="G8" s="23">
        <v>7124</v>
      </c>
      <c r="H8" s="23">
        <v>9805</v>
      </c>
      <c r="I8" s="23">
        <f>F8-H8</f>
        <v>3004</v>
      </c>
    </row>
    <row r="9" spans="1:9">
      <c r="A9" s="4">
        <v>2005</v>
      </c>
      <c r="B9" s="21">
        <v>6.285208165967561E-2</v>
      </c>
      <c r="C9" s="21">
        <v>6.5391821324574551E-2</v>
      </c>
      <c r="D9" s="21">
        <v>1.49E-2</v>
      </c>
      <c r="E9" s="314">
        <v>3.3</v>
      </c>
      <c r="F9" s="23">
        <v>17368</v>
      </c>
      <c r="G9" s="23">
        <v>9790</v>
      </c>
      <c r="H9" s="23">
        <v>12082</v>
      </c>
      <c r="I9" s="101">
        <f t="shared" ref="I9:I10" si="0">F9-H9</f>
        <v>5286</v>
      </c>
    </row>
    <row r="10" spans="1:9">
      <c r="A10" s="4">
        <v>2006</v>
      </c>
      <c r="B10" s="6">
        <v>7.5287768916579692E-2</v>
      </c>
      <c r="C10" s="6">
        <v>9.2492579012308333E-3</v>
      </c>
      <c r="D10" s="6">
        <v>1.14E-2</v>
      </c>
      <c r="E10" s="314">
        <v>3.27</v>
      </c>
      <c r="F10" s="8">
        <v>23830</v>
      </c>
      <c r="G10" s="8">
        <v>14735</v>
      </c>
      <c r="H10" s="8">
        <v>14844</v>
      </c>
      <c r="I10" s="101">
        <f t="shared" si="0"/>
        <v>8986</v>
      </c>
    </row>
    <row r="11" spans="1:9">
      <c r="A11" s="4">
        <v>2007</v>
      </c>
      <c r="B11" s="6">
        <v>8.5184497525102362E-2</v>
      </c>
      <c r="C11" s="6">
        <v>3.7566658866790871E-2</v>
      </c>
      <c r="D11" s="6">
        <v>1.7787100404310932E-2</v>
      </c>
      <c r="E11" s="314">
        <v>3.128333699969621</v>
      </c>
      <c r="F11" s="8">
        <v>28094.019126088009</v>
      </c>
      <c r="G11" s="8">
        <v>18730.272446936651</v>
      </c>
      <c r="H11" s="8">
        <v>19590.521779000002</v>
      </c>
      <c r="I11" s="101">
        <v>8503.4973470880068</v>
      </c>
    </row>
    <row r="12" spans="1:9">
      <c r="A12" s="4">
        <v>2008</v>
      </c>
      <c r="B12" s="6">
        <v>9.1431481975249085E-2</v>
      </c>
      <c r="C12" s="6">
        <v>7.1487132744776999E-2</v>
      </c>
      <c r="D12" s="6">
        <v>5.7878827399999999E-2</v>
      </c>
      <c r="E12" s="314">
        <v>2.9247264298901503</v>
      </c>
      <c r="F12" s="8">
        <v>31018.479629195266</v>
      </c>
      <c r="G12" s="8">
        <v>19513.421048299402</v>
      </c>
      <c r="H12" s="8">
        <v>28449.181869000004</v>
      </c>
      <c r="I12" s="101">
        <v>2569.2977601952657</v>
      </c>
    </row>
    <row r="13" spans="1:9">
      <c r="A13" s="4">
        <v>2009</v>
      </c>
      <c r="B13" s="6">
        <v>1.0492323817545781E-2</v>
      </c>
      <c r="C13" s="6">
        <v>-2.115092483666544E-2</v>
      </c>
      <c r="D13" s="6">
        <v>2.9353462399999999E-2</v>
      </c>
      <c r="E13" s="314">
        <v>3.0115883398838004</v>
      </c>
      <c r="F13" s="8">
        <v>27070.51963887288</v>
      </c>
      <c r="G13" s="8">
        <v>17569.690328277931</v>
      </c>
      <c r="H13" s="8">
        <v>21010.687576</v>
      </c>
      <c r="I13" s="101">
        <v>6059.8320628728743</v>
      </c>
    </row>
    <row r="14" spans="1:9">
      <c r="A14" s="4">
        <v>2010</v>
      </c>
      <c r="B14" s="6">
        <v>8.4507468752585455E-2</v>
      </c>
      <c r="C14" s="6">
        <v>-2.7200264214781101E-2</v>
      </c>
      <c r="D14" s="6">
        <v>1.5295290833333723E-2</v>
      </c>
      <c r="E14" s="314">
        <v>2.8250957505877676</v>
      </c>
      <c r="F14" s="8">
        <v>35803.08081459505</v>
      </c>
      <c r="G14" s="8">
        <v>23496.859365768923</v>
      </c>
      <c r="H14" s="8">
        <v>28815.319466000004</v>
      </c>
      <c r="I14" s="101">
        <v>6987.7613485950487</v>
      </c>
    </row>
    <row r="15" spans="1:9">
      <c r="A15" s="4">
        <v>2011</v>
      </c>
      <c r="B15" s="6">
        <v>6.4522160023376351E-2</v>
      </c>
      <c r="C15" s="6">
        <v>-2.1193681963797388E-2</v>
      </c>
      <c r="D15" s="6">
        <v>3.3696654863748704E-2</v>
      </c>
      <c r="E15" s="314">
        <v>2.7540112112709312</v>
      </c>
      <c r="F15" s="8">
        <v>46375.961566173544</v>
      </c>
      <c r="G15" s="8">
        <v>29623.141834212729</v>
      </c>
      <c r="H15" s="8">
        <v>37151.5216</v>
      </c>
      <c r="I15" s="101">
        <v>9224.4399661735497</v>
      </c>
    </row>
    <row r="16" spans="1:9">
      <c r="A16" s="4">
        <v>2012</v>
      </c>
      <c r="B16" s="6">
        <v>5.9503463404493286E-2</v>
      </c>
      <c r="C16" s="6">
        <v>2.5103842207752792E-2</v>
      </c>
      <c r="D16" s="6">
        <v>3.6554139094222504E-2</v>
      </c>
      <c r="E16" s="314">
        <v>2.6375267297979796</v>
      </c>
      <c r="F16" s="8">
        <v>47410.606678139025</v>
      </c>
      <c r="G16" s="8">
        <v>30035.325186776645</v>
      </c>
      <c r="H16" s="8">
        <v>41017.937140000002</v>
      </c>
      <c r="I16" s="101">
        <v>6392.6695381390182</v>
      </c>
    </row>
    <row r="17" spans="1:9">
      <c r="A17" s="4">
        <v>2013</v>
      </c>
      <c r="B17" s="6">
        <v>5.8540570722561969E-2</v>
      </c>
      <c r="C17" s="6">
        <v>4.2606338594699762E-2</v>
      </c>
      <c r="D17" s="6">
        <v>2.8058274546629177E-2</v>
      </c>
      <c r="E17" s="314">
        <v>2.7023295295055818</v>
      </c>
      <c r="F17" s="8">
        <v>42860.636578772843</v>
      </c>
      <c r="G17" s="101">
        <v>26375.954516193058</v>
      </c>
      <c r="H17" s="101">
        <v>42356.184714999996</v>
      </c>
      <c r="I17" s="101">
        <v>504.45186377285063</v>
      </c>
    </row>
    <row r="18" spans="1:9">
      <c r="A18" s="231">
        <v>2014</v>
      </c>
      <c r="B18" s="240">
        <v>2.3906678024908815E-2</v>
      </c>
      <c r="C18" s="240">
        <v>-2.2333599723621519E-2</v>
      </c>
      <c r="D18" s="240">
        <v>3.2459610352057099E-2</v>
      </c>
      <c r="E18" s="315">
        <v>2.8387441197691197</v>
      </c>
      <c r="F18" s="101">
        <v>39532.68289863666</v>
      </c>
      <c r="G18" s="101">
        <v>22938.843128408011</v>
      </c>
      <c r="H18" s="101">
        <v>41042.150549999991</v>
      </c>
      <c r="I18" s="101">
        <v>-1509.4676513633376</v>
      </c>
    </row>
    <row r="19" spans="1:9" s="241" customFormat="1">
      <c r="A19" s="231">
        <v>2015</v>
      </c>
      <c r="B19" s="240">
        <v>3.3242006341480279E-2</v>
      </c>
      <c r="C19" s="240">
        <v>0.15658743860788774</v>
      </c>
      <c r="D19" s="240">
        <v>3.5478487642527201E-2</v>
      </c>
      <c r="E19" s="315">
        <v>3.1853143181818182</v>
      </c>
      <c r="F19" s="101">
        <v>34235.663917661659</v>
      </c>
      <c r="G19" s="101">
        <v>21139.489453859722</v>
      </c>
      <c r="H19" s="101">
        <v>37385.181727000003</v>
      </c>
      <c r="I19" s="101">
        <v>-3149.5178093383411</v>
      </c>
    </row>
    <row r="20" spans="1:9" s="241" customFormat="1">
      <c r="A20" s="99">
        <v>2016</v>
      </c>
      <c r="B20" s="100">
        <v>3.8965679567061928E-2</v>
      </c>
      <c r="C20" s="100">
        <v>0.21202315488549117</v>
      </c>
      <c r="D20" s="100">
        <v>3.5930838949935977E-2</v>
      </c>
      <c r="E20" s="316">
        <v>3.375425825928458</v>
      </c>
      <c r="F20" s="98">
        <v>36837.510465790197</v>
      </c>
      <c r="G20" s="98">
        <v>23817.481716532107</v>
      </c>
      <c r="H20" s="98">
        <v>35107.313703</v>
      </c>
      <c r="I20" s="98">
        <v>1730.1967627902036</v>
      </c>
    </row>
    <row r="21" spans="1:9">
      <c r="A21" s="99">
        <v>2017</v>
      </c>
      <c r="B21" s="100"/>
      <c r="C21" s="221"/>
      <c r="D21" s="100"/>
      <c r="E21" s="222"/>
      <c r="F21" s="98"/>
      <c r="G21" s="98"/>
      <c r="H21" s="98"/>
      <c r="I21" s="98"/>
    </row>
    <row r="22" spans="1:9">
      <c r="A22" s="102" t="s">
        <v>214</v>
      </c>
      <c r="B22" s="323">
        <v>4.9478625324126571E-2</v>
      </c>
      <c r="C22" s="486">
        <v>0.13900000000000001</v>
      </c>
      <c r="D22" s="21">
        <v>3.1E-2</v>
      </c>
      <c r="E22" s="325">
        <v>3.3398727272727271</v>
      </c>
      <c r="F22" s="324">
        <v>3332.1590235397143</v>
      </c>
      <c r="G22" s="319">
        <v>1816.251431235386</v>
      </c>
      <c r="H22" s="319">
        <v>2966.5241579999997</v>
      </c>
      <c r="I22" s="319">
        <f t="shared" ref="I22:I27" si="1">F22-H22</f>
        <v>365.63486553971461</v>
      </c>
    </row>
    <row r="23" spans="1:9">
      <c r="A23" s="102" t="s">
        <v>388</v>
      </c>
      <c r="B23" s="21">
        <v>7.1712987250928959E-3</v>
      </c>
      <c r="C23" s="331">
        <v>1.4999999999999999E-2</v>
      </c>
      <c r="D23" s="298">
        <v>3.2500000000000001E-2</v>
      </c>
      <c r="E23" s="326">
        <v>3.2595750000000003</v>
      </c>
      <c r="F23" s="23">
        <v>3582.9997513656226</v>
      </c>
      <c r="G23" s="8">
        <v>2202.6711006900632</v>
      </c>
      <c r="H23" s="8">
        <v>2842.2303000000002</v>
      </c>
      <c r="I23" s="101">
        <f t="shared" si="1"/>
        <v>740.76945136562244</v>
      </c>
    </row>
    <row r="24" spans="1:9">
      <c r="A24" s="102" t="s">
        <v>393</v>
      </c>
      <c r="B24" s="21">
        <v>8.6406620907804668E-3</v>
      </c>
      <c r="C24" s="331">
        <v>-2.7000000000000003E-2</v>
      </c>
      <c r="D24" s="298">
        <v>3.9699999999999999E-2</v>
      </c>
      <c r="E24" s="326">
        <v>3.2639826086956525</v>
      </c>
      <c r="F24" s="23">
        <v>3299.4229534997517</v>
      </c>
      <c r="G24" s="8">
        <v>1986.6865190879601</v>
      </c>
      <c r="H24" s="8">
        <v>3184.3549470000003</v>
      </c>
      <c r="I24" s="101">
        <f t="shared" si="1"/>
        <v>115.06800649975139</v>
      </c>
    </row>
    <row r="25" spans="1:9">
      <c r="A25" s="102" t="s">
        <v>262</v>
      </c>
      <c r="B25" s="21">
        <v>2.4347808451312858E-3</v>
      </c>
      <c r="C25" s="331">
        <v>1.9E-2</v>
      </c>
      <c r="D25" s="298">
        <v>3.6900000000000002E-2</v>
      </c>
      <c r="E25" s="326">
        <v>3.2477555555555551</v>
      </c>
      <c r="F25" s="23">
        <v>3103.6686092410882</v>
      </c>
      <c r="G25" s="8">
        <v>1901.3015607003085</v>
      </c>
      <c r="H25" s="8">
        <v>2977.5951960000002</v>
      </c>
      <c r="I25" s="101">
        <f t="shared" si="1"/>
        <v>126.07341324108802</v>
      </c>
    </row>
    <row r="26" spans="1:9">
      <c r="A26" s="102" t="s">
        <v>263</v>
      </c>
      <c r="B26" s="21">
        <v>3.4505465018721537E-2</v>
      </c>
      <c r="C26" s="331">
        <v>1.7000000000000001E-2</v>
      </c>
      <c r="D26" s="298">
        <v>3.04E-2</v>
      </c>
      <c r="E26" s="326">
        <v>3.2734636363636356</v>
      </c>
      <c r="F26" s="23">
        <v>3518.741109133377</v>
      </c>
      <c r="G26" s="8">
        <v>2162.29757242092</v>
      </c>
      <c r="H26" s="8">
        <v>3198.5870789999999</v>
      </c>
      <c r="I26" s="101">
        <f t="shared" si="1"/>
        <v>320.15403013337709</v>
      </c>
    </row>
    <row r="27" spans="1:9">
      <c r="A27" s="102" t="s">
        <v>264</v>
      </c>
      <c r="B27" s="298">
        <v>3.6422396364062595E-2</v>
      </c>
      <c r="C27" s="487">
        <v>6.9000000000000006E-2</v>
      </c>
      <c r="D27" s="298">
        <v>2.7300000000000001E-2</v>
      </c>
      <c r="E27" s="326">
        <v>3.2679749999999999</v>
      </c>
      <c r="F27" s="23">
        <v>3648.9699509283923</v>
      </c>
      <c r="G27" s="8">
        <v>2195.3936820761992</v>
      </c>
      <c r="H27" s="8">
        <v>3067.0417819999998</v>
      </c>
      <c r="I27" s="101">
        <f t="shared" si="1"/>
        <v>581.92816892839255</v>
      </c>
    </row>
    <row r="28" spans="1:9">
      <c r="A28" s="102" t="s">
        <v>265</v>
      </c>
      <c r="B28" s="515" t="s">
        <v>605</v>
      </c>
      <c r="C28" s="515"/>
      <c r="D28" s="298">
        <v>2.8500000000000001E-2</v>
      </c>
      <c r="E28" s="326">
        <v>3.2493736842105263</v>
      </c>
      <c r="F28" s="515" t="s">
        <v>606</v>
      </c>
      <c r="G28" s="515"/>
      <c r="H28" s="515"/>
      <c r="I28" s="515"/>
    </row>
    <row r="29" spans="1:9">
      <c r="A29" s="102"/>
      <c r="B29" s="6"/>
      <c r="C29" s="6"/>
      <c r="D29" s="6"/>
      <c r="E29" s="22"/>
      <c r="I29" s="8"/>
    </row>
    <row r="30" spans="1:9">
      <c r="A30" s="5" t="s">
        <v>343</v>
      </c>
      <c r="B30" s="5"/>
      <c r="C30" s="9"/>
      <c r="D30" s="9"/>
      <c r="E30" s="9"/>
      <c r="F30" s="9"/>
      <c r="G30" s="9"/>
      <c r="H30" s="9"/>
      <c r="I30" s="9"/>
    </row>
    <row r="31" spans="1:9" s="52" customFormat="1">
      <c r="A31" s="50" t="s">
        <v>328</v>
      </c>
      <c r="B31" s="50"/>
      <c r="C31" s="56"/>
      <c r="D31" s="56"/>
      <c r="E31" s="56"/>
      <c r="F31" s="329"/>
      <c r="G31" s="56"/>
      <c r="H31" s="56"/>
      <c r="I31" s="56"/>
    </row>
    <row r="32" spans="1:9">
      <c r="A32" s="50" t="s">
        <v>338</v>
      </c>
      <c r="D32" s="203"/>
      <c r="E32" s="21"/>
      <c r="F32" s="21"/>
      <c r="G32" s="8"/>
      <c r="I32" s="8"/>
    </row>
    <row r="33" spans="3:8" ht="26.25">
      <c r="C33" s="479"/>
      <c r="D33" s="479"/>
      <c r="E33" s="479"/>
      <c r="F33" s="479"/>
      <c r="G33" s="479"/>
      <c r="H33" s="479"/>
    </row>
    <row r="34" spans="3:8">
      <c r="E34" s="21"/>
      <c r="F34" s="21"/>
    </row>
    <row r="36" spans="3:8">
      <c r="E36" s="21"/>
      <c r="F36" s="21"/>
    </row>
    <row r="37" spans="3:8">
      <c r="E37" s="21"/>
      <c r="F37" s="21"/>
    </row>
    <row r="38" spans="3:8">
      <c r="E38" s="21"/>
      <c r="F38" s="21"/>
    </row>
  </sheetData>
  <mergeCells count="2">
    <mergeCell ref="F28:I28"/>
    <mergeCell ref="B28:C28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C81"/>
  <sheetViews>
    <sheetView zoomScaleNormal="100" workbookViewId="0">
      <pane xSplit="3" ySplit="5" topLeftCell="D6" activePane="bottomRight" state="frozen"/>
      <selection activeCell="D34" sqref="D34"/>
      <selection pane="topRight" activeCell="D34" sqref="D34"/>
      <selection pane="bottomLeft" activeCell="D34" sqref="D34"/>
      <selection pane="bottomRight"/>
    </sheetView>
  </sheetViews>
  <sheetFormatPr baseColWidth="10" defaultColWidth="11.5703125" defaultRowHeight="12"/>
  <cols>
    <col min="1" max="1" width="11" style="12" customWidth="1"/>
    <col min="2" max="2" width="7" style="12" customWidth="1"/>
    <col min="3" max="4" width="11.5703125" style="12" customWidth="1"/>
    <col min="5" max="13" width="7.5703125" style="12" customWidth="1"/>
    <col min="14" max="22" width="7" style="10" customWidth="1"/>
    <col min="23" max="23" width="9.28515625" style="10" customWidth="1"/>
    <col min="24" max="24" width="7" style="10" customWidth="1"/>
    <col min="25" max="25" width="8.140625" style="10" customWidth="1"/>
    <col min="26" max="27" width="8.28515625" style="10" customWidth="1"/>
    <col min="28" max="28" width="8.28515625" style="175" customWidth="1"/>
    <col min="29" max="16384" width="11.5703125" style="10"/>
  </cols>
  <sheetData>
    <row r="1" spans="1:28" ht="15">
      <c r="A1" s="1" t="s">
        <v>225</v>
      </c>
    </row>
    <row r="2" spans="1:28" ht="15">
      <c r="A2" s="15" t="s">
        <v>151</v>
      </c>
    </row>
    <row r="3" spans="1:28" s="70" customFormat="1" ht="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AB3" s="176"/>
    </row>
    <row r="4" spans="1:28" ht="15" customHeight="1">
      <c r="F4" s="516" t="s">
        <v>213</v>
      </c>
      <c r="G4" s="516"/>
      <c r="H4" s="516"/>
      <c r="I4" s="516"/>
      <c r="J4" s="516"/>
      <c r="K4" s="516"/>
      <c r="L4" s="516"/>
      <c r="M4" s="317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516" t="s">
        <v>607</v>
      </c>
      <c r="AA4" s="516"/>
    </row>
    <row r="5" spans="1:28" ht="12.75" thickBot="1">
      <c r="A5" s="196" t="s">
        <v>223</v>
      </c>
      <c r="B5" s="197"/>
      <c r="C5" s="198" t="s">
        <v>224</v>
      </c>
      <c r="D5" s="198">
        <v>2007</v>
      </c>
      <c r="E5" s="198">
        <v>2008</v>
      </c>
      <c r="F5" s="198">
        <v>2009</v>
      </c>
      <c r="G5" s="198">
        <v>2010</v>
      </c>
      <c r="H5" s="198">
        <v>2011</v>
      </c>
      <c r="I5" s="198">
        <v>2012</v>
      </c>
      <c r="J5" s="198">
        <v>2013</v>
      </c>
      <c r="K5" s="198">
        <v>2014</v>
      </c>
      <c r="L5" s="198">
        <v>2015</v>
      </c>
      <c r="M5" s="198">
        <v>2016</v>
      </c>
      <c r="N5" s="198" t="s">
        <v>215</v>
      </c>
      <c r="O5" s="198" t="s">
        <v>218</v>
      </c>
      <c r="P5" s="198" t="s">
        <v>226</v>
      </c>
      <c r="Q5" s="198" t="s">
        <v>247</v>
      </c>
      <c r="R5" s="198" t="s">
        <v>248</v>
      </c>
      <c r="S5" s="198" t="s">
        <v>274</v>
      </c>
      <c r="T5" s="198" t="s">
        <v>275</v>
      </c>
      <c r="U5" s="198" t="s">
        <v>280</v>
      </c>
      <c r="V5" s="198" t="s">
        <v>281</v>
      </c>
      <c r="W5" s="198" t="s">
        <v>283</v>
      </c>
      <c r="X5" s="198" t="s">
        <v>287</v>
      </c>
      <c r="Y5" s="198" t="s">
        <v>288</v>
      </c>
      <c r="Z5" s="198">
        <v>2016</v>
      </c>
      <c r="AA5" s="198">
        <v>2017</v>
      </c>
      <c r="AB5" s="199" t="s">
        <v>219</v>
      </c>
    </row>
    <row r="6" spans="1:28" ht="12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1"/>
      <c r="Z6" s="11"/>
    </row>
    <row r="7" spans="1:28">
      <c r="A7" s="13"/>
      <c r="B7" s="13"/>
      <c r="C7" s="13"/>
      <c r="D7" s="93"/>
      <c r="E7" s="26"/>
      <c r="F7" s="26"/>
      <c r="G7" s="26"/>
      <c r="H7" s="26"/>
      <c r="I7" s="26"/>
      <c r="J7" s="26"/>
      <c r="K7" s="26"/>
      <c r="L7" s="26"/>
      <c r="M7" s="26"/>
      <c r="N7" s="194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95"/>
      <c r="Z7" s="32"/>
      <c r="AA7" s="104"/>
      <c r="AB7" s="234"/>
    </row>
    <row r="8" spans="1:28">
      <c r="A8" s="12" t="s">
        <v>9</v>
      </c>
      <c r="B8" s="12" t="s">
        <v>10</v>
      </c>
      <c r="C8" s="12" t="s">
        <v>11</v>
      </c>
      <c r="D8" s="94">
        <v>7219.0687201917526</v>
      </c>
      <c r="E8" s="25">
        <v>7276.9520400628562</v>
      </c>
      <c r="F8" s="25">
        <v>5935.4024202705696</v>
      </c>
      <c r="G8" s="25">
        <v>8879.1470329311687</v>
      </c>
      <c r="H8" s="25">
        <v>10721.031282565797</v>
      </c>
      <c r="I8" s="25">
        <v>10730.942210401816</v>
      </c>
      <c r="J8" s="25">
        <v>9820.7478280872583</v>
      </c>
      <c r="K8" s="25">
        <v>8874.9060769625194</v>
      </c>
      <c r="L8" s="25">
        <v>8174.9932293081592</v>
      </c>
      <c r="M8" s="25">
        <v>10168.367285688868</v>
      </c>
      <c r="N8" s="212">
        <v>877.27793135868546</v>
      </c>
      <c r="O8" s="214">
        <v>1151.3209457744056</v>
      </c>
      <c r="P8" s="214">
        <v>1017.4011361281531</v>
      </c>
      <c r="Q8" s="214">
        <v>932.39109662231965</v>
      </c>
      <c r="R8" s="214">
        <v>1078.8122240188668</v>
      </c>
      <c r="S8" s="214">
        <v>1127.1825715083573</v>
      </c>
      <c r="T8" s="214"/>
      <c r="U8" s="214"/>
      <c r="V8" s="214"/>
      <c r="W8" s="214"/>
      <c r="X8" s="214"/>
      <c r="Y8" s="213"/>
      <c r="Z8" s="227">
        <v>4277.1202009018707</v>
      </c>
      <c r="AA8" s="215">
        <v>6184.3859054107888</v>
      </c>
      <c r="AB8" s="235">
        <f>AA8/Z8-1</f>
        <v>0.44592286747207921</v>
      </c>
    </row>
    <row r="9" spans="1:28">
      <c r="A9" s="49"/>
      <c r="B9" s="12" t="s">
        <v>12</v>
      </c>
      <c r="C9" s="12" t="s">
        <v>13</v>
      </c>
      <c r="D9" s="94">
        <v>1121.9424399999998</v>
      </c>
      <c r="E9" s="25">
        <v>1243.0921780000001</v>
      </c>
      <c r="F9" s="25">
        <v>1246.1711079999998</v>
      </c>
      <c r="G9" s="25">
        <v>1256.1313640000003</v>
      </c>
      <c r="H9" s="25">
        <v>1262.237985</v>
      </c>
      <c r="I9" s="25">
        <v>1405.5533140000002</v>
      </c>
      <c r="J9" s="25">
        <v>1403.9670750000002</v>
      </c>
      <c r="K9" s="25">
        <v>1402.417778</v>
      </c>
      <c r="L9" s="25">
        <v>1751.5973160000001</v>
      </c>
      <c r="M9" s="25">
        <v>2492.4748870000003</v>
      </c>
      <c r="N9" s="212">
        <v>187.35705999999999</v>
      </c>
      <c r="O9" s="214">
        <v>220.39220299999999</v>
      </c>
      <c r="P9" s="214">
        <v>192.60059000000001</v>
      </c>
      <c r="Q9" s="214">
        <v>198.84464400000002</v>
      </c>
      <c r="R9" s="214">
        <v>224.4282</v>
      </c>
      <c r="S9" s="214">
        <v>234.240308</v>
      </c>
      <c r="T9" s="214"/>
      <c r="U9" s="214"/>
      <c r="V9" s="214"/>
      <c r="W9" s="214"/>
      <c r="X9" s="214"/>
      <c r="Y9" s="213"/>
      <c r="Z9" s="227">
        <v>1088.730851</v>
      </c>
      <c r="AA9" s="215">
        <v>1257.8630049999999</v>
      </c>
      <c r="AB9" s="235">
        <f t="shared" ref="AB9:AB42" si="0">AA9/Z9-1</f>
        <v>0.15534799426750134</v>
      </c>
    </row>
    <row r="10" spans="1:28">
      <c r="B10" s="12" t="s">
        <v>14</v>
      </c>
      <c r="C10" s="12" t="s">
        <v>15</v>
      </c>
      <c r="D10" s="94">
        <v>290.22858040415656</v>
      </c>
      <c r="E10" s="25">
        <v>271.70898466302566</v>
      </c>
      <c r="F10" s="25">
        <v>214.18226763318845</v>
      </c>
      <c r="G10" s="25">
        <v>320.71897813332839</v>
      </c>
      <c r="H10" s="25">
        <v>385.85798431802806</v>
      </c>
      <c r="I10" s="25">
        <v>346.33781999519397</v>
      </c>
      <c r="J10" s="25">
        <v>319.28933260710011</v>
      </c>
      <c r="K10" s="25">
        <v>287.8192267489498</v>
      </c>
      <c r="L10" s="25">
        <v>215.32391997181563</v>
      </c>
      <c r="M10" s="25">
        <v>185.04875777093758</v>
      </c>
      <c r="N10" s="212">
        <v>212.38942158554551</v>
      </c>
      <c r="O10" s="214">
        <v>236.95502350618733</v>
      </c>
      <c r="P10" s="214">
        <v>239.60746567653896</v>
      </c>
      <c r="Q10" s="214">
        <v>212.69141515514843</v>
      </c>
      <c r="R10" s="214">
        <v>218.03899575797013</v>
      </c>
      <c r="S10" s="214">
        <v>218.27217458797497</v>
      </c>
      <c r="T10" s="214"/>
      <c r="U10" s="214"/>
      <c r="V10" s="214"/>
      <c r="W10" s="214"/>
      <c r="X10" s="214"/>
      <c r="Y10" s="213"/>
      <c r="Z10" s="227">
        <v>178.19547291417351</v>
      </c>
      <c r="AA10" s="215">
        <v>223.01238280156554</v>
      </c>
      <c r="AB10" s="235">
        <f t="shared" si="0"/>
        <v>0.25150420015988706</v>
      </c>
    </row>
    <row r="11" spans="1:28">
      <c r="D11" s="94"/>
      <c r="E11" s="25"/>
      <c r="F11" s="25"/>
      <c r="G11" s="25"/>
      <c r="H11" s="25"/>
      <c r="I11" s="25"/>
      <c r="J11" s="25"/>
      <c r="K11" s="25"/>
      <c r="L11" s="25"/>
      <c r="M11" s="25"/>
      <c r="N11" s="212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6"/>
      <c r="AA11" s="215"/>
      <c r="AB11" s="235"/>
    </row>
    <row r="12" spans="1:28">
      <c r="A12" s="12" t="s">
        <v>16</v>
      </c>
      <c r="B12" s="12" t="s">
        <v>10</v>
      </c>
      <c r="C12" s="12" t="s">
        <v>11</v>
      </c>
      <c r="D12" s="94">
        <v>4187.4032129251573</v>
      </c>
      <c r="E12" s="25">
        <v>5586.0346055150185</v>
      </c>
      <c r="F12" s="25">
        <v>6790.9480920625147</v>
      </c>
      <c r="G12" s="25">
        <v>7744.6314899523886</v>
      </c>
      <c r="H12" s="25">
        <v>10235.353079840146</v>
      </c>
      <c r="I12" s="25">
        <v>10745.515758961699</v>
      </c>
      <c r="J12" s="25">
        <v>8536.2794900494937</v>
      </c>
      <c r="K12" s="25">
        <v>6729.0722178974011</v>
      </c>
      <c r="L12" s="25">
        <v>6536.8565620916115</v>
      </c>
      <c r="M12" s="25">
        <v>7266.6062404091153</v>
      </c>
      <c r="N12" s="212">
        <v>569.2822086671024</v>
      </c>
      <c r="O12" s="214">
        <v>605.7250423160167</v>
      </c>
      <c r="P12" s="214">
        <v>585.10357037750737</v>
      </c>
      <c r="Q12" s="214">
        <v>609.13143347572873</v>
      </c>
      <c r="R12" s="214">
        <v>596.21147711411379</v>
      </c>
      <c r="S12" s="214">
        <v>658.0238855469089</v>
      </c>
      <c r="T12" s="214"/>
      <c r="U12" s="214"/>
      <c r="V12" s="214"/>
      <c r="W12" s="214"/>
      <c r="X12" s="214"/>
      <c r="Y12" s="213"/>
      <c r="Z12" s="227">
        <v>3509.7338694044233</v>
      </c>
      <c r="AA12" s="215">
        <v>3623.4776174973777</v>
      </c>
      <c r="AB12" s="235">
        <f t="shared" si="0"/>
        <v>3.2408083440313984E-2</v>
      </c>
    </row>
    <row r="13" spans="1:28">
      <c r="A13" s="49"/>
      <c r="B13" s="12" t="s">
        <v>12</v>
      </c>
      <c r="C13" s="12" t="s">
        <v>17</v>
      </c>
      <c r="D13" s="94">
        <v>5967.3943619999991</v>
      </c>
      <c r="E13" s="25">
        <v>6417.683814</v>
      </c>
      <c r="F13" s="25">
        <v>6972.1969499999996</v>
      </c>
      <c r="G13" s="25">
        <v>6334.5532089999997</v>
      </c>
      <c r="H13" s="25">
        <v>6492.2497979999989</v>
      </c>
      <c r="I13" s="25">
        <v>6427.0524130000013</v>
      </c>
      <c r="J13" s="25">
        <v>6047.3659180000004</v>
      </c>
      <c r="K13" s="25">
        <v>5323.3804000000009</v>
      </c>
      <c r="L13" s="25">
        <v>5641.7128549999998</v>
      </c>
      <c r="M13" s="25">
        <v>5810.3506559999996</v>
      </c>
      <c r="N13" s="212">
        <v>477.94118099999997</v>
      </c>
      <c r="O13" s="214">
        <v>490.727912</v>
      </c>
      <c r="P13" s="214">
        <v>475.27147500000001</v>
      </c>
      <c r="Q13" s="214">
        <v>480.99046499999997</v>
      </c>
      <c r="R13" s="214">
        <v>478.52836300000001</v>
      </c>
      <c r="S13" s="214">
        <v>522.48157900000001</v>
      </c>
      <c r="T13" s="214"/>
      <c r="U13" s="214"/>
      <c r="V13" s="214"/>
      <c r="W13" s="214"/>
      <c r="X13" s="214"/>
      <c r="Y13" s="213"/>
      <c r="Z13" s="227">
        <v>2869.1033930000003</v>
      </c>
      <c r="AA13" s="215">
        <v>2925.9409749999995</v>
      </c>
      <c r="AB13" s="235">
        <f t="shared" si="0"/>
        <v>1.9810224385315101E-2</v>
      </c>
    </row>
    <row r="14" spans="1:28">
      <c r="B14" s="12" t="s">
        <v>14</v>
      </c>
      <c r="C14" s="12" t="s">
        <v>18</v>
      </c>
      <c r="D14" s="94">
        <v>697.40740391666668</v>
      </c>
      <c r="E14" s="25">
        <v>872.72369391666655</v>
      </c>
      <c r="F14" s="25">
        <v>973.62445291666654</v>
      </c>
      <c r="G14" s="25">
        <v>1225.2929394166665</v>
      </c>
      <c r="H14" s="25">
        <v>1569.5253051666666</v>
      </c>
      <c r="I14" s="25">
        <v>1669.8708749999998</v>
      </c>
      <c r="J14" s="25">
        <v>1410.99973475</v>
      </c>
      <c r="K14" s="25">
        <v>1266.0884009166668</v>
      </c>
      <c r="L14" s="25">
        <v>1160.0657712499999</v>
      </c>
      <c r="M14" s="25">
        <v>1250.6312735024569</v>
      </c>
      <c r="N14" s="212">
        <v>1191.113533</v>
      </c>
      <c r="O14" s="214">
        <v>1234.3399010000001</v>
      </c>
      <c r="P14" s="214">
        <v>1231.093388</v>
      </c>
      <c r="Q14" s="214">
        <v>1266.410621</v>
      </c>
      <c r="R14" s="214">
        <v>1245.9271450000001</v>
      </c>
      <c r="S14" s="214">
        <v>1259.420259</v>
      </c>
      <c r="T14" s="214"/>
      <c r="U14" s="214"/>
      <c r="V14" s="214"/>
      <c r="W14" s="214"/>
      <c r="X14" s="214"/>
      <c r="Y14" s="213"/>
      <c r="Z14" s="227">
        <v>1223.2859498780786</v>
      </c>
      <c r="AA14" s="215">
        <v>1238.3973731723613</v>
      </c>
      <c r="AB14" s="235">
        <f t="shared" si="0"/>
        <v>1.2353140568473586E-2</v>
      </c>
    </row>
    <row r="15" spans="1:28">
      <c r="D15" s="94"/>
      <c r="E15" s="25"/>
      <c r="F15" s="25"/>
      <c r="G15" s="25"/>
      <c r="H15" s="25"/>
      <c r="I15" s="25"/>
      <c r="J15" s="25"/>
      <c r="K15" s="25"/>
      <c r="L15" s="25"/>
      <c r="M15" s="25"/>
      <c r="N15" s="212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3"/>
      <c r="Z15" s="216"/>
      <c r="AA15" s="215"/>
      <c r="AB15" s="235"/>
    </row>
    <row r="16" spans="1:28">
      <c r="A16" s="12" t="s">
        <v>19</v>
      </c>
      <c r="B16" s="12" t="s">
        <v>10</v>
      </c>
      <c r="C16" s="12" t="s">
        <v>11</v>
      </c>
      <c r="D16" s="94">
        <v>2539.4072801646053</v>
      </c>
      <c r="E16" s="25">
        <v>1468.2951198311805</v>
      </c>
      <c r="F16" s="25">
        <v>1233.2203045912822</v>
      </c>
      <c r="G16" s="25">
        <v>1696.0733253334295</v>
      </c>
      <c r="H16" s="25">
        <v>1522.5406592484687</v>
      </c>
      <c r="I16" s="25">
        <v>1352.3374325660052</v>
      </c>
      <c r="J16" s="25">
        <v>1413.8433873410634</v>
      </c>
      <c r="K16" s="25">
        <v>1503.5472338862523</v>
      </c>
      <c r="L16" s="25">
        <v>1506.7224184186537</v>
      </c>
      <c r="M16" s="25">
        <v>1465.5124362924942</v>
      </c>
      <c r="N16" s="212">
        <v>145.8278242281942</v>
      </c>
      <c r="O16" s="214">
        <v>192.93146834337486</v>
      </c>
      <c r="P16" s="214">
        <v>175.07233319807827</v>
      </c>
      <c r="Q16" s="214">
        <v>122.6139612722109</v>
      </c>
      <c r="R16" s="214">
        <v>228.588915370542</v>
      </c>
      <c r="S16" s="214">
        <v>187.38257574482103</v>
      </c>
      <c r="T16" s="214"/>
      <c r="U16" s="214"/>
      <c r="V16" s="214"/>
      <c r="W16" s="214"/>
      <c r="X16" s="214"/>
      <c r="Y16" s="213"/>
      <c r="Z16" s="227">
        <v>603.29185146215571</v>
      </c>
      <c r="AA16" s="215">
        <v>1052.4170781572211</v>
      </c>
      <c r="AB16" s="235">
        <f t="shared" si="0"/>
        <v>0.74445763788546526</v>
      </c>
    </row>
    <row r="17" spans="1:28">
      <c r="A17" s="49"/>
      <c r="B17" s="12" t="s">
        <v>12</v>
      </c>
      <c r="C17" s="12" t="s">
        <v>20</v>
      </c>
      <c r="D17" s="94">
        <v>1272.656301</v>
      </c>
      <c r="E17" s="25">
        <v>1457.1284639999999</v>
      </c>
      <c r="F17" s="25">
        <v>1372.5174649999999</v>
      </c>
      <c r="G17" s="25">
        <v>1314.0726309999998</v>
      </c>
      <c r="H17" s="25">
        <v>1007.2882920000002</v>
      </c>
      <c r="I17" s="25">
        <v>1016.2970770000001</v>
      </c>
      <c r="J17" s="25">
        <v>1079.006396</v>
      </c>
      <c r="K17" s="25">
        <v>1149.2442489999999</v>
      </c>
      <c r="L17" s="25">
        <v>1217.306257</v>
      </c>
      <c r="M17" s="25">
        <v>1113.5895599999999</v>
      </c>
      <c r="N17" s="212">
        <v>94.370796999999996</v>
      </c>
      <c r="O17" s="214">
        <v>110.88611800000001</v>
      </c>
      <c r="P17" s="214">
        <v>97.585436000000001</v>
      </c>
      <c r="Q17" s="214">
        <v>71.078895000000003</v>
      </c>
      <c r="R17" s="214">
        <v>125.631478</v>
      </c>
      <c r="S17" s="214">
        <v>104.910787</v>
      </c>
      <c r="T17" s="214"/>
      <c r="U17" s="214"/>
      <c r="V17" s="214"/>
      <c r="W17" s="214"/>
      <c r="X17" s="214"/>
      <c r="Y17" s="213"/>
      <c r="Z17" s="227">
        <v>524.54663499999992</v>
      </c>
      <c r="AA17" s="215">
        <v>604.46351100000004</v>
      </c>
      <c r="AB17" s="235">
        <f t="shared" si="0"/>
        <v>0.15235418677311729</v>
      </c>
    </row>
    <row r="18" spans="1:28">
      <c r="B18" s="12" t="s">
        <v>14</v>
      </c>
      <c r="C18" s="12" t="s">
        <v>21</v>
      </c>
      <c r="D18" s="94">
        <v>91.125768792814583</v>
      </c>
      <c r="E18" s="25">
        <v>47.179298830636277</v>
      </c>
      <c r="F18" s="25">
        <v>38.911218420424966</v>
      </c>
      <c r="G18" s="25">
        <v>58.560190465615136</v>
      </c>
      <c r="H18" s="25">
        <v>68.605162310181399</v>
      </c>
      <c r="I18" s="25">
        <v>60.456806100984409</v>
      </c>
      <c r="J18" s="25">
        <v>60.195550043938646</v>
      </c>
      <c r="K18" s="25">
        <v>59.377213168564538</v>
      </c>
      <c r="L18" s="25">
        <v>56.735348339658515</v>
      </c>
      <c r="M18" s="25">
        <v>59.693919835454139</v>
      </c>
      <c r="N18" s="212">
        <v>70.092009929311118</v>
      </c>
      <c r="O18" s="214">
        <v>78.920827558821529</v>
      </c>
      <c r="P18" s="214">
        <v>81.376358800862448</v>
      </c>
      <c r="Q18" s="214">
        <v>78.24651366421827</v>
      </c>
      <c r="R18" s="214">
        <v>82.532013098384127</v>
      </c>
      <c r="S18" s="214">
        <v>81.016746761034099</v>
      </c>
      <c r="T18" s="214"/>
      <c r="U18" s="214"/>
      <c r="V18" s="214"/>
      <c r="W18" s="214"/>
      <c r="X18" s="214"/>
      <c r="Y18" s="213"/>
      <c r="Z18" s="227">
        <v>52.168589491839413</v>
      </c>
      <c r="AA18" s="215">
        <v>78.973891396698235</v>
      </c>
      <c r="AB18" s="235">
        <f t="shared" si="0"/>
        <v>0.51382071407262986</v>
      </c>
    </row>
    <row r="19" spans="1:28">
      <c r="D19" s="94"/>
      <c r="E19" s="25"/>
      <c r="F19" s="25"/>
      <c r="G19" s="25"/>
      <c r="H19" s="25"/>
      <c r="I19" s="25"/>
      <c r="J19" s="25"/>
      <c r="K19" s="25"/>
      <c r="L19" s="25"/>
      <c r="M19" s="27"/>
      <c r="N19" s="212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3"/>
      <c r="Z19" s="216"/>
      <c r="AA19" s="215"/>
      <c r="AB19" s="235"/>
    </row>
    <row r="20" spans="1:28">
      <c r="A20" s="12" t="s">
        <v>22</v>
      </c>
      <c r="B20" s="12" t="s">
        <v>10</v>
      </c>
      <c r="C20" s="12" t="s">
        <v>11</v>
      </c>
      <c r="D20" s="94">
        <v>538.233568262017</v>
      </c>
      <c r="E20" s="25">
        <v>595.44527574297194</v>
      </c>
      <c r="F20" s="25">
        <v>214.08494407795499</v>
      </c>
      <c r="G20" s="25">
        <v>118.20838016762899</v>
      </c>
      <c r="H20" s="25">
        <v>219.44862884541499</v>
      </c>
      <c r="I20" s="25">
        <v>209.569981439488</v>
      </c>
      <c r="J20" s="25">
        <v>479.2518043975009</v>
      </c>
      <c r="K20" s="25">
        <v>331.07695278478701</v>
      </c>
      <c r="L20" s="25">
        <v>137.79635297098301</v>
      </c>
      <c r="M20" s="27">
        <v>119.93616545629101</v>
      </c>
      <c r="N20" s="208">
        <v>7.5365141339719992</v>
      </c>
      <c r="O20" s="210">
        <v>9.0493834877759998</v>
      </c>
      <c r="P20" s="210">
        <v>10.008598209219</v>
      </c>
      <c r="Q20" s="210">
        <v>9.1513478096400007</v>
      </c>
      <c r="R20" s="210">
        <v>9.6489415464779995</v>
      </c>
      <c r="S20" s="210">
        <v>8.1308005171740003</v>
      </c>
      <c r="T20" s="210"/>
      <c r="U20" s="210"/>
      <c r="V20" s="210"/>
      <c r="W20" s="210"/>
      <c r="X20" s="210"/>
      <c r="Y20" s="209"/>
      <c r="Z20" s="227">
        <v>55.310599443709002</v>
      </c>
      <c r="AA20" s="215">
        <v>53.525585704259001</v>
      </c>
      <c r="AB20" s="235">
        <f t="shared" si="0"/>
        <v>-3.2272543733080528E-2</v>
      </c>
    </row>
    <row r="21" spans="1:28">
      <c r="A21" s="49"/>
      <c r="B21" s="12" t="s">
        <v>12</v>
      </c>
      <c r="C21" s="12" t="s">
        <v>23</v>
      </c>
      <c r="D21" s="94">
        <v>40.359925000000004</v>
      </c>
      <c r="E21" s="25">
        <v>39.690534</v>
      </c>
      <c r="F21" s="25">
        <v>16.249386999999999</v>
      </c>
      <c r="G21" s="25">
        <v>6.1603579999999996</v>
      </c>
      <c r="H21" s="25">
        <v>6.5176329999999991</v>
      </c>
      <c r="I21" s="25">
        <v>6.9355449999999994</v>
      </c>
      <c r="J21" s="25">
        <v>21.204193999999998</v>
      </c>
      <c r="K21" s="25">
        <v>17.144968000000002</v>
      </c>
      <c r="L21" s="25">
        <v>8.9059539999999995</v>
      </c>
      <c r="M21" s="27">
        <v>7.1238969999999986</v>
      </c>
      <c r="N21" s="210">
        <v>0.44813199999999997</v>
      </c>
      <c r="O21" s="210">
        <v>0.52719899999999997</v>
      </c>
      <c r="P21" s="210">
        <v>0.56929700000000005</v>
      </c>
      <c r="Q21" s="210">
        <v>0.51117999999999997</v>
      </c>
      <c r="R21" s="210">
        <v>0.56509799999999999</v>
      </c>
      <c r="S21" s="210">
        <v>0.48157299999999997</v>
      </c>
      <c r="T21" s="210"/>
      <c r="U21" s="210"/>
      <c r="V21" s="210"/>
      <c r="W21" s="210"/>
      <c r="X21" s="210"/>
      <c r="Y21" s="209"/>
      <c r="Z21" s="226">
        <v>3.5927559999999996</v>
      </c>
      <c r="AA21" s="211">
        <v>3.1024789999999998</v>
      </c>
      <c r="AB21" s="235">
        <f t="shared" si="0"/>
        <v>-0.13646264872983305</v>
      </c>
    </row>
    <row r="22" spans="1:28">
      <c r="B22" s="12" t="s">
        <v>14</v>
      </c>
      <c r="C22" s="12" t="s">
        <v>24</v>
      </c>
      <c r="D22" s="94">
        <v>13.351383499999999</v>
      </c>
      <c r="E22" s="25">
        <v>14.948861916666667</v>
      </c>
      <c r="F22" s="25">
        <v>14.163348416666665</v>
      </c>
      <c r="G22" s="25">
        <v>19.073053666666667</v>
      </c>
      <c r="H22" s="25">
        <v>33.680962833333332</v>
      </c>
      <c r="I22" s="25">
        <v>30.22969075</v>
      </c>
      <c r="J22" s="25">
        <v>23.909081333333337</v>
      </c>
      <c r="K22" s="25">
        <v>18.864849666666668</v>
      </c>
      <c r="L22" s="25">
        <v>15.475446250000003</v>
      </c>
      <c r="M22" s="27">
        <v>16.835752321558136</v>
      </c>
      <c r="N22" s="210">
        <v>16.817620999999999</v>
      </c>
      <c r="O22" s="210">
        <v>17.165023999999999</v>
      </c>
      <c r="P22" s="210">
        <v>17.580627</v>
      </c>
      <c r="Q22" s="210">
        <v>17.902398000000002</v>
      </c>
      <c r="R22" s="210">
        <v>17.074811</v>
      </c>
      <c r="S22" s="210">
        <v>16.883838000000001</v>
      </c>
      <c r="T22" s="210"/>
      <c r="U22" s="210"/>
      <c r="V22" s="210"/>
      <c r="W22" s="210"/>
      <c r="X22" s="210"/>
      <c r="Y22" s="209"/>
      <c r="Z22" s="226">
        <v>15.395033629812046</v>
      </c>
      <c r="AA22" s="211">
        <v>17.252521517231546</v>
      </c>
      <c r="AB22" s="235">
        <f t="shared" si="0"/>
        <v>0.12065500680833385</v>
      </c>
    </row>
    <row r="23" spans="1:28">
      <c r="D23" s="94"/>
      <c r="E23" s="25"/>
      <c r="F23" s="25"/>
      <c r="G23" s="25"/>
      <c r="H23" s="25"/>
      <c r="I23" s="25"/>
      <c r="J23" s="25"/>
      <c r="K23" s="25"/>
      <c r="L23" s="25"/>
      <c r="M23" s="27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3"/>
      <c r="Z23" s="216"/>
      <c r="AA23" s="215"/>
      <c r="AB23" s="235"/>
    </row>
    <row r="24" spans="1:28">
      <c r="A24" s="12" t="s">
        <v>25</v>
      </c>
      <c r="B24" s="12" t="s">
        <v>10</v>
      </c>
      <c r="C24" s="12" t="s">
        <v>11</v>
      </c>
      <c r="D24" s="94">
        <v>1032.9556582579808</v>
      </c>
      <c r="E24" s="25">
        <v>1135.6647188208904</v>
      </c>
      <c r="F24" s="25">
        <v>1115.8065786717914</v>
      </c>
      <c r="G24" s="25">
        <v>1578.8088600715344</v>
      </c>
      <c r="H24" s="25">
        <v>2426.735952128829</v>
      </c>
      <c r="I24" s="25">
        <v>2575.3341204307012</v>
      </c>
      <c r="J24" s="25">
        <v>1776.0595258877415</v>
      </c>
      <c r="K24" s="25">
        <v>1522.5135211197114</v>
      </c>
      <c r="L24" s="25">
        <v>1541.6724338588276</v>
      </c>
      <c r="M24" s="27">
        <v>1655.9292457940699</v>
      </c>
      <c r="N24" s="214">
        <v>99.361766696043375</v>
      </c>
      <c r="O24" s="214">
        <v>156.49080376704438</v>
      </c>
      <c r="P24" s="214">
        <v>78.985288821738763</v>
      </c>
      <c r="Q24" s="214">
        <v>114.85748540363784</v>
      </c>
      <c r="R24" s="214">
        <v>138.96227844938667</v>
      </c>
      <c r="S24" s="214">
        <v>129.39333672652199</v>
      </c>
      <c r="T24" s="214"/>
      <c r="U24" s="214"/>
      <c r="V24" s="214"/>
      <c r="W24" s="214"/>
      <c r="X24" s="214"/>
      <c r="Y24" s="213"/>
      <c r="Z24" s="227">
        <v>695.86438598706002</v>
      </c>
      <c r="AA24" s="215">
        <v>718.050959864373</v>
      </c>
      <c r="AB24" s="235">
        <f t="shared" si="0"/>
        <v>3.1883473740134116E-2</v>
      </c>
    </row>
    <row r="25" spans="1:28">
      <c r="A25" s="49"/>
      <c r="B25" s="12" t="s">
        <v>12</v>
      </c>
      <c r="C25" s="12" t="s">
        <v>20</v>
      </c>
      <c r="D25" s="94">
        <v>416.63830099999996</v>
      </c>
      <c r="E25" s="25">
        <v>524.99695399999996</v>
      </c>
      <c r="F25" s="25">
        <v>681.50997000000007</v>
      </c>
      <c r="G25" s="25">
        <v>769.96655399999997</v>
      </c>
      <c r="H25" s="25">
        <v>987.66261499999996</v>
      </c>
      <c r="I25" s="25">
        <v>1169.6602899999998</v>
      </c>
      <c r="J25" s="25">
        <v>855.15530999999999</v>
      </c>
      <c r="K25" s="25">
        <v>771.45482600000003</v>
      </c>
      <c r="L25" s="25">
        <v>934.00496799999996</v>
      </c>
      <c r="M25" s="27">
        <v>941.4404310000001</v>
      </c>
      <c r="N25" s="210">
        <v>51.935699000000007</v>
      </c>
      <c r="O25" s="210">
        <v>78.210219999999993</v>
      </c>
      <c r="P25" s="210">
        <v>40.186458000000002</v>
      </c>
      <c r="Q25" s="210">
        <v>58.485596999999999</v>
      </c>
      <c r="R25" s="210">
        <v>75.019031999999996</v>
      </c>
      <c r="S25" s="210">
        <v>69.714402000000007</v>
      </c>
      <c r="T25" s="210"/>
      <c r="U25" s="210"/>
      <c r="V25" s="210"/>
      <c r="W25" s="210"/>
      <c r="X25" s="210"/>
      <c r="Y25" s="209"/>
      <c r="Z25" s="227">
        <v>422.16352000000001</v>
      </c>
      <c r="AA25" s="215">
        <v>373.55140799999998</v>
      </c>
      <c r="AB25" s="235">
        <f t="shared" si="0"/>
        <v>-0.11514995895429336</v>
      </c>
    </row>
    <row r="26" spans="1:28">
      <c r="B26" s="12" t="s">
        <v>14</v>
      </c>
      <c r="C26" s="12" t="s">
        <v>21</v>
      </c>
      <c r="D26" s="94">
        <v>114.71432095894141</v>
      </c>
      <c r="E26" s="25">
        <v>100.20320343604413</v>
      </c>
      <c r="F26" s="25">
        <v>72.089295361518609</v>
      </c>
      <c r="G26" s="25">
        <v>92.382053407846414</v>
      </c>
      <c r="H26" s="25">
        <v>112.60864159269941</v>
      </c>
      <c r="I26" s="25">
        <v>100.21019140710636</v>
      </c>
      <c r="J26" s="25">
        <v>95.71337177118636</v>
      </c>
      <c r="K26" s="25">
        <v>89.760157366297094</v>
      </c>
      <c r="L26" s="25">
        <v>75.174206146126849</v>
      </c>
      <c r="M26" s="27">
        <v>79.783791562277244</v>
      </c>
      <c r="N26" s="210">
        <v>86.779883800245727</v>
      </c>
      <c r="O26" s="210">
        <v>90.759282564220641</v>
      </c>
      <c r="P26" s="210">
        <v>89.15223220664781</v>
      </c>
      <c r="Q26" s="210">
        <v>89.079160834207599</v>
      </c>
      <c r="R26" s="210">
        <v>84.021650962461408</v>
      </c>
      <c r="S26" s="210">
        <v>84.188960364303412</v>
      </c>
      <c r="T26" s="210"/>
      <c r="U26" s="210"/>
      <c r="V26" s="210"/>
      <c r="W26" s="210"/>
      <c r="X26" s="210"/>
      <c r="Y26" s="209"/>
      <c r="Z26" s="226">
        <v>74.766947186356916</v>
      </c>
      <c r="AA26" s="211">
        <v>87.190793473238855</v>
      </c>
      <c r="AB26" s="235">
        <f t="shared" si="0"/>
        <v>0.16616762826915288</v>
      </c>
    </row>
    <row r="27" spans="1:28">
      <c r="D27" s="94"/>
      <c r="E27" s="25"/>
      <c r="F27" s="25"/>
      <c r="G27" s="25"/>
      <c r="H27" s="25"/>
      <c r="I27" s="25"/>
      <c r="J27" s="25"/>
      <c r="K27" s="25"/>
      <c r="L27" s="25"/>
      <c r="M27" s="27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3"/>
      <c r="Z27" s="216"/>
      <c r="AA27" s="215"/>
      <c r="AB27" s="235"/>
    </row>
    <row r="28" spans="1:28">
      <c r="A28" s="12" t="s">
        <v>27</v>
      </c>
      <c r="B28" s="12" t="s">
        <v>10</v>
      </c>
      <c r="C28" s="12" t="s">
        <v>11</v>
      </c>
      <c r="D28" s="94">
        <v>285.41642566243098</v>
      </c>
      <c r="E28" s="25">
        <v>385.08789704585701</v>
      </c>
      <c r="F28" s="25">
        <v>297.68320635250899</v>
      </c>
      <c r="G28" s="25">
        <v>523.27650585695505</v>
      </c>
      <c r="H28" s="25">
        <v>1030.072291616872</v>
      </c>
      <c r="I28" s="25">
        <v>844.8284799506572</v>
      </c>
      <c r="J28" s="25">
        <v>856.80847467289618</v>
      </c>
      <c r="K28" s="25">
        <v>646.70480025804579</v>
      </c>
      <c r="L28" s="25">
        <v>350.00259655641497</v>
      </c>
      <c r="M28" s="27">
        <v>344.26226528241506</v>
      </c>
      <c r="N28" s="210">
        <v>66.769689257564991</v>
      </c>
      <c r="O28" s="210">
        <v>32.514615547974003</v>
      </c>
      <c r="P28" s="210">
        <v>54.889995852147003</v>
      </c>
      <c r="Q28" s="210">
        <v>56.789979484089002</v>
      </c>
      <c r="R28" s="210">
        <v>43.271902595007006</v>
      </c>
      <c r="S28" s="210">
        <v>27.805291660605995</v>
      </c>
      <c r="T28" s="210"/>
      <c r="U28" s="210"/>
      <c r="V28" s="210"/>
      <c r="W28" s="210"/>
      <c r="X28" s="210"/>
      <c r="Y28" s="209"/>
      <c r="Z28" s="226">
        <v>169.04344044645998</v>
      </c>
      <c r="AA28" s="211">
        <v>282.04147439738796</v>
      </c>
      <c r="AB28" s="235">
        <f t="shared" si="0"/>
        <v>0.66845559728605441</v>
      </c>
    </row>
    <row r="29" spans="1:28">
      <c r="A29" s="49"/>
      <c r="B29" s="12" t="s">
        <v>12</v>
      </c>
      <c r="C29" s="12" t="s">
        <v>20</v>
      </c>
      <c r="D29" s="94">
        <v>7.1777029999999993</v>
      </c>
      <c r="E29" s="25">
        <v>6.8411140000000001</v>
      </c>
      <c r="F29" s="25">
        <v>6.7791249999999996</v>
      </c>
      <c r="G29" s="25">
        <v>7.959607000000001</v>
      </c>
      <c r="H29" s="25">
        <v>9.2557340000000003</v>
      </c>
      <c r="I29" s="25">
        <v>9.7848829999999989</v>
      </c>
      <c r="J29" s="25">
        <v>10.373199999999999</v>
      </c>
      <c r="K29" s="25">
        <v>11.368120999999999</v>
      </c>
      <c r="L29" s="25">
        <v>11.646831000000001</v>
      </c>
      <c r="M29" s="27">
        <v>19.371681000000002</v>
      </c>
      <c r="N29" s="210">
        <v>1.3887149999999999</v>
      </c>
      <c r="O29" s="210">
        <v>0.74816900000000008</v>
      </c>
      <c r="P29" s="210">
        <v>1.2708390000000001</v>
      </c>
      <c r="Q29" s="210">
        <v>1.45044</v>
      </c>
      <c r="R29" s="210">
        <v>1.2173690000000001</v>
      </c>
      <c r="S29" s="210">
        <v>1.0566420000000001</v>
      </c>
      <c r="T29" s="210"/>
      <c r="U29" s="210"/>
      <c r="V29" s="210"/>
      <c r="W29" s="210"/>
      <c r="X29" s="210"/>
      <c r="Y29" s="209"/>
      <c r="Z29" s="226">
        <v>6.1634950000000002</v>
      </c>
      <c r="AA29" s="211">
        <v>7.1321740000000009</v>
      </c>
      <c r="AB29" s="235">
        <f t="shared" si="0"/>
        <v>0.15716391430511445</v>
      </c>
    </row>
    <row r="30" spans="1:28">
      <c r="B30" s="12" t="s">
        <v>14</v>
      </c>
      <c r="C30" s="12" t="s">
        <v>28</v>
      </c>
      <c r="D30" s="94">
        <v>39.19748633826304</v>
      </c>
      <c r="E30" s="25">
        <v>55.829632338133472</v>
      </c>
      <c r="F30" s="25">
        <v>44.72935917880438</v>
      </c>
      <c r="G30" s="25">
        <v>65.32336672080416</v>
      </c>
      <c r="H30" s="25">
        <v>113.09592104471501</v>
      </c>
      <c r="I30" s="25">
        <v>88.178737441352482</v>
      </c>
      <c r="J30" s="25">
        <v>82.404491858548326</v>
      </c>
      <c r="K30" s="25">
        <v>56.288874678169215</v>
      </c>
      <c r="L30" s="25">
        <v>30.894777492697656</v>
      </c>
      <c r="M30" s="27">
        <v>806.09801911883301</v>
      </c>
      <c r="N30" s="210">
        <v>48.080195905974222</v>
      </c>
      <c r="O30" s="210">
        <v>43.458918436842474</v>
      </c>
      <c r="P30" s="210">
        <v>43.191935290109136</v>
      </c>
      <c r="Q30" s="210">
        <v>39.153621993387524</v>
      </c>
      <c r="R30" s="210">
        <v>35.545428374639897</v>
      </c>
      <c r="S30" s="210">
        <v>26.314770433700339</v>
      </c>
      <c r="T30" s="210"/>
      <c r="U30" s="210"/>
      <c r="V30" s="210"/>
      <c r="W30" s="210"/>
      <c r="X30" s="210"/>
      <c r="Y30" s="209"/>
      <c r="Z30" s="226">
        <v>27.426555946984621</v>
      </c>
      <c r="AA30" s="211">
        <v>39.54495142678627</v>
      </c>
      <c r="AB30" s="235">
        <f t="shared" si="0"/>
        <v>0.44184896941586249</v>
      </c>
    </row>
    <row r="31" spans="1:28">
      <c r="D31" s="94"/>
      <c r="E31" s="25"/>
      <c r="F31" s="25"/>
      <c r="G31" s="25"/>
      <c r="H31" s="25"/>
      <c r="I31" s="25"/>
      <c r="J31" s="25"/>
      <c r="K31" s="25"/>
      <c r="L31" s="25"/>
      <c r="M31" s="27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3"/>
      <c r="Z31" s="216"/>
      <c r="AA31" s="215"/>
      <c r="AB31" s="235"/>
    </row>
    <row r="32" spans="1:28">
      <c r="A32" s="12" t="s">
        <v>26</v>
      </c>
      <c r="B32" s="12" t="s">
        <v>10</v>
      </c>
      <c r="C32" s="12" t="s">
        <v>11</v>
      </c>
      <c r="D32" s="94">
        <v>595.09949347270776</v>
      </c>
      <c r="E32" s="25">
        <v>662.76975228062634</v>
      </c>
      <c r="F32" s="25">
        <v>591.21348325130839</v>
      </c>
      <c r="G32" s="25">
        <v>841.62143845581932</v>
      </c>
      <c r="H32" s="25">
        <v>775.59494796720764</v>
      </c>
      <c r="I32" s="25">
        <v>558.25922602627895</v>
      </c>
      <c r="J32" s="25">
        <v>527.71235375709966</v>
      </c>
      <c r="K32" s="25">
        <v>539.5582164992918</v>
      </c>
      <c r="L32" s="25">
        <v>341.685340655076</v>
      </c>
      <c r="M32" s="27">
        <v>343.75473560885104</v>
      </c>
      <c r="N32" s="210">
        <v>27.353139893823393</v>
      </c>
      <c r="O32" s="210">
        <v>27.810328453472</v>
      </c>
      <c r="P32" s="210">
        <v>35.308213501116761</v>
      </c>
      <c r="Q32" s="210">
        <v>34.129454632682446</v>
      </c>
      <c r="R32" s="210">
        <v>34.374069326525401</v>
      </c>
      <c r="S32" s="210">
        <v>27.301988371810577</v>
      </c>
      <c r="T32" s="210"/>
      <c r="U32" s="210"/>
      <c r="V32" s="210"/>
      <c r="W32" s="210"/>
      <c r="X32" s="210"/>
      <c r="Y32" s="209"/>
      <c r="Z32" s="226">
        <v>152.35403807389238</v>
      </c>
      <c r="AA32" s="211">
        <v>186.27719417943058</v>
      </c>
      <c r="AB32" s="235">
        <f>AA32/Z32-1</f>
        <v>0.22266003930322675</v>
      </c>
    </row>
    <row r="33" spans="1:28">
      <c r="A33" s="49"/>
      <c r="B33" s="12" t="s">
        <v>12</v>
      </c>
      <c r="C33" s="12" t="s">
        <v>20</v>
      </c>
      <c r="D33" s="94">
        <v>41.111622999999994</v>
      </c>
      <c r="E33" s="25">
        <v>38.263483999999998</v>
      </c>
      <c r="F33" s="25">
        <v>37.071149999999996</v>
      </c>
      <c r="G33" s="25">
        <v>39.02278900000001</v>
      </c>
      <c r="H33" s="25">
        <v>31.899958000000002</v>
      </c>
      <c r="I33" s="25">
        <v>25.545801000000001</v>
      </c>
      <c r="J33" s="25">
        <v>23.824697999999998</v>
      </c>
      <c r="K33" s="25">
        <v>24.640213999999997</v>
      </c>
      <c r="L33" s="25">
        <v>20.111056000000001</v>
      </c>
      <c r="M33" s="27">
        <v>11.359424000000001</v>
      </c>
      <c r="N33" s="210">
        <v>1.31603</v>
      </c>
      <c r="O33" s="210">
        <v>1.4013199999999999</v>
      </c>
      <c r="P33" s="210">
        <v>1.811407</v>
      </c>
      <c r="Q33" s="210">
        <v>1.7588790000000001</v>
      </c>
      <c r="R33" s="210">
        <v>1.723708</v>
      </c>
      <c r="S33" s="210">
        <v>1.3803160000000001</v>
      </c>
      <c r="T33" s="210"/>
      <c r="U33" s="210"/>
      <c r="V33" s="210"/>
      <c r="W33" s="210"/>
      <c r="X33" s="210"/>
      <c r="Y33" s="209"/>
      <c r="Z33" s="226">
        <v>9.4647400000000008</v>
      </c>
      <c r="AA33" s="211">
        <v>9.3916599999999999</v>
      </c>
      <c r="AB33" s="235">
        <f>AA33/Z33-1</f>
        <v>-7.721289755450278E-3</v>
      </c>
    </row>
    <row r="34" spans="1:28">
      <c r="B34" s="12" t="s">
        <v>14</v>
      </c>
      <c r="C34" s="12" t="s">
        <v>21</v>
      </c>
      <c r="D34" s="94">
        <v>655.87879983333335</v>
      </c>
      <c r="E34" s="25">
        <v>815.13743308333324</v>
      </c>
      <c r="F34" s="25">
        <v>730.37841925000009</v>
      </c>
      <c r="G34" s="25">
        <v>986.36481341666683</v>
      </c>
      <c r="H34" s="25">
        <v>1102.8199075</v>
      </c>
      <c r="I34" s="25">
        <v>993.85511075000011</v>
      </c>
      <c r="J34" s="25">
        <v>1008.0133165833332</v>
      </c>
      <c r="K34" s="25">
        <v>990.55228941666667</v>
      </c>
      <c r="L34" s="25">
        <v>770.33709941666666</v>
      </c>
      <c r="M34" s="27">
        <v>30.261634358295897</v>
      </c>
      <c r="N34" s="214">
        <v>942.77300300000002</v>
      </c>
      <c r="O34" s="214">
        <v>900.19073400000002</v>
      </c>
      <c r="P34" s="214">
        <v>884.14896499999998</v>
      </c>
      <c r="Q34" s="214">
        <v>880.15492900000004</v>
      </c>
      <c r="R34" s="214">
        <v>904.55086200000005</v>
      </c>
      <c r="S34" s="214">
        <v>897.18394999999998</v>
      </c>
      <c r="T34" s="214"/>
      <c r="U34" s="214"/>
      <c r="V34" s="214"/>
      <c r="W34" s="214"/>
      <c r="X34" s="214"/>
      <c r="Y34" s="213"/>
      <c r="Z34" s="227">
        <v>730.14820490586192</v>
      </c>
      <c r="AA34" s="215">
        <v>899.66964290442922</v>
      </c>
      <c r="AB34" s="235">
        <f>AA34/Z34-1</f>
        <v>0.23217401187807307</v>
      </c>
    </row>
    <row r="35" spans="1:28">
      <c r="D35" s="94"/>
      <c r="E35" s="25"/>
      <c r="F35" s="25"/>
      <c r="G35" s="25"/>
      <c r="H35" s="25"/>
      <c r="I35" s="25"/>
      <c r="J35" s="25"/>
      <c r="K35" s="25"/>
      <c r="L35" s="25"/>
      <c r="M35" s="27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3"/>
      <c r="Z35" s="216"/>
      <c r="AA35" s="215"/>
      <c r="AB35" s="235"/>
    </row>
    <row r="36" spans="1:28">
      <c r="A36" s="12" t="s">
        <v>29</v>
      </c>
      <c r="B36" s="12" t="s">
        <v>10</v>
      </c>
      <c r="C36" s="12" t="s">
        <v>11</v>
      </c>
      <c r="D36" s="94">
        <v>991.16764057624141</v>
      </c>
      <c r="E36" s="25">
        <v>943.09487178572181</v>
      </c>
      <c r="F36" s="25">
        <v>275.96500791530212</v>
      </c>
      <c r="G36" s="25">
        <v>491.9356947636328</v>
      </c>
      <c r="H36" s="25">
        <v>563.68947023926762</v>
      </c>
      <c r="I36" s="25">
        <v>428.26749069318208</v>
      </c>
      <c r="J36" s="25">
        <v>355.52074602744028</v>
      </c>
      <c r="K36" s="25">
        <v>360.16193124196127</v>
      </c>
      <c r="L36" s="25">
        <v>219.63469285986599</v>
      </c>
      <c r="M36" s="27">
        <v>272.67154160154439</v>
      </c>
      <c r="N36" s="214">
        <v>19.184964352212127</v>
      </c>
      <c r="O36" s="214">
        <v>23.393300919776348</v>
      </c>
      <c r="P36" s="214">
        <v>27.712650396795379</v>
      </c>
      <c r="Q36" s="214">
        <v>21.769065244547917</v>
      </c>
      <c r="R36" s="214">
        <v>30.600297041550853</v>
      </c>
      <c r="S36" s="214">
        <v>25.93069985020356</v>
      </c>
      <c r="T36" s="214"/>
      <c r="U36" s="214"/>
      <c r="V36" s="214"/>
      <c r="W36" s="214"/>
      <c r="X36" s="214"/>
      <c r="Y36" s="213"/>
      <c r="Z36" s="227">
        <v>103.96372320431011</v>
      </c>
      <c r="AA36" s="215">
        <v>148.59097780508617</v>
      </c>
      <c r="AB36" s="235">
        <f t="shared" si="0"/>
        <v>0.42925794907396986</v>
      </c>
    </row>
    <row r="37" spans="1:28">
      <c r="A37" s="49"/>
      <c r="B37" s="12" t="s">
        <v>12</v>
      </c>
      <c r="C37" s="12" t="s">
        <v>20</v>
      </c>
      <c r="D37" s="94">
        <v>16.161707224000001</v>
      </c>
      <c r="E37" s="25">
        <v>18.255964222000003</v>
      </c>
      <c r="F37" s="25">
        <v>12.22908432</v>
      </c>
      <c r="G37" s="25">
        <v>16.693816124000001</v>
      </c>
      <c r="H37" s="25">
        <v>19.451061820000003</v>
      </c>
      <c r="I37" s="25">
        <v>17.877299378000004</v>
      </c>
      <c r="J37" s="25">
        <v>18.448508504000003</v>
      </c>
      <c r="K37" s="25">
        <v>16.477174284000004</v>
      </c>
      <c r="L37" s="25">
        <v>17.754669809999999</v>
      </c>
      <c r="M37" s="27">
        <v>24.406133279999999</v>
      </c>
      <c r="N37" s="210">
        <v>1.5830079720000001</v>
      </c>
      <c r="O37" s="210">
        <v>1.743105474</v>
      </c>
      <c r="P37" s="210">
        <v>1.9565257700000001</v>
      </c>
      <c r="Q37" s="210">
        <v>1.3996478880000001</v>
      </c>
      <c r="R37" s="210">
        <v>1.8504337840000002</v>
      </c>
      <c r="S37" s="210">
        <v>1.7185559960000001</v>
      </c>
      <c r="T37" s="210"/>
      <c r="U37" s="210"/>
      <c r="V37" s="210"/>
      <c r="W37" s="210"/>
      <c r="X37" s="210"/>
      <c r="Y37" s="209"/>
      <c r="Z37" s="226">
        <v>10.606325680000001</v>
      </c>
      <c r="AA37" s="211">
        <v>10.251276883999999</v>
      </c>
      <c r="AB37" s="235">
        <f t="shared" si="0"/>
        <v>-3.3475192702172585E-2</v>
      </c>
    </row>
    <row r="38" spans="1:28">
      <c r="B38" s="12" t="s">
        <v>14</v>
      </c>
      <c r="C38" s="12" t="s">
        <v>21</v>
      </c>
      <c r="D38" s="94">
        <v>2751.2270675162345</v>
      </c>
      <c r="E38" s="25">
        <v>2341.4703741318804</v>
      </c>
      <c r="F38" s="25">
        <v>1021.1318431412325</v>
      </c>
      <c r="G38" s="25">
        <v>1325.3933700418327</v>
      </c>
      <c r="H38" s="25">
        <v>1325.905731583126</v>
      </c>
      <c r="I38" s="25">
        <v>1082.8407173865523</v>
      </c>
      <c r="J38" s="25">
        <v>886.23183702941606</v>
      </c>
      <c r="K38" s="25">
        <v>999.05198578916281</v>
      </c>
      <c r="L38" s="25">
        <v>562.95747952334375</v>
      </c>
      <c r="M38" s="27">
        <v>506.76495685595188</v>
      </c>
      <c r="N38" s="214">
        <v>549.72265476913287</v>
      </c>
      <c r="O38" s="214">
        <v>608.742440695504</v>
      </c>
      <c r="P38" s="214">
        <v>642.47795583412403</v>
      </c>
      <c r="Q38" s="214">
        <v>705.48328487594006</v>
      </c>
      <c r="R38" s="214">
        <v>750.09770021476425</v>
      </c>
      <c r="S38" s="214">
        <v>684.40991321719355</v>
      </c>
      <c r="T38" s="214"/>
      <c r="U38" s="214"/>
      <c r="V38" s="214"/>
      <c r="W38" s="214"/>
      <c r="X38" s="214"/>
      <c r="Y38" s="213"/>
      <c r="Z38" s="227">
        <v>444.61346016547185</v>
      </c>
      <c r="AA38" s="215">
        <v>657.47647386661345</v>
      </c>
      <c r="AB38" s="235">
        <f t="shared" si="0"/>
        <v>0.47875971551090779</v>
      </c>
    </row>
    <row r="39" spans="1:28">
      <c r="D39" s="94"/>
      <c r="E39" s="25"/>
      <c r="F39" s="25"/>
      <c r="G39" s="25"/>
      <c r="H39" s="25"/>
      <c r="I39" s="25"/>
      <c r="J39" s="25"/>
      <c r="K39" s="25"/>
      <c r="L39" s="25"/>
      <c r="M39" s="27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3"/>
      <c r="Z39" s="216"/>
      <c r="AA39" s="215"/>
      <c r="AB39" s="235"/>
    </row>
    <row r="40" spans="1:28">
      <c r="A40" s="12" t="s">
        <v>32</v>
      </c>
      <c r="B40" s="12" t="s">
        <v>10</v>
      </c>
      <c r="C40" s="12" t="s">
        <v>11</v>
      </c>
      <c r="D40" s="94">
        <v>50.600247423758653</v>
      </c>
      <c r="E40" s="25">
        <v>47.623667214277958</v>
      </c>
      <c r="F40" s="25">
        <v>27.489491084697907</v>
      </c>
      <c r="G40" s="25">
        <v>29.128838236367177</v>
      </c>
      <c r="H40" s="25">
        <v>31.208521760732285</v>
      </c>
      <c r="I40" s="25">
        <v>21.6183863068179</v>
      </c>
      <c r="J40" s="25">
        <v>23.221805972559654</v>
      </c>
      <c r="K40" s="25">
        <v>37.872977758038765</v>
      </c>
      <c r="L40" s="25">
        <v>26.956227140133979</v>
      </c>
      <c r="M40" s="27">
        <v>14.999100398455615</v>
      </c>
      <c r="N40" s="210">
        <v>3.6573926477878729</v>
      </c>
      <c r="O40" s="210">
        <v>3.4352120802236534</v>
      </c>
      <c r="P40" s="210">
        <v>2.2047326032046222</v>
      </c>
      <c r="Q40" s="210">
        <v>0.46773675545208349</v>
      </c>
      <c r="R40" s="210">
        <v>1.8274669584491505</v>
      </c>
      <c r="S40" s="210">
        <v>4.242532149796439</v>
      </c>
      <c r="T40" s="210"/>
      <c r="U40" s="210"/>
      <c r="V40" s="210"/>
      <c r="W40" s="210"/>
      <c r="X40" s="210"/>
      <c r="Y40" s="209"/>
      <c r="Z40" s="226">
        <v>3.9762377956898778</v>
      </c>
      <c r="AA40" s="215">
        <v>15.835073194913821</v>
      </c>
      <c r="AB40" s="235">
        <f t="shared" si="0"/>
        <v>2.9824261044142188</v>
      </c>
    </row>
    <row r="41" spans="1:28">
      <c r="D41" s="309"/>
      <c r="E41" s="310"/>
      <c r="F41" s="310"/>
      <c r="G41" s="28"/>
      <c r="H41" s="28"/>
      <c r="I41" s="28"/>
      <c r="J41" s="28"/>
      <c r="K41" s="28"/>
      <c r="L41" s="28"/>
      <c r="M41" s="29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3"/>
      <c r="Z41" s="216"/>
      <c r="AA41" s="215"/>
      <c r="AB41" s="234"/>
    </row>
    <row r="42" spans="1:28" ht="12.75" thickBot="1">
      <c r="A42" s="16" t="s">
        <v>30</v>
      </c>
      <c r="B42" s="16"/>
      <c r="C42" s="16"/>
      <c r="D42" s="95">
        <f t="shared" ref="D42" si="1">SUM(D8,D12,D16,D20,D24,D32,D28,D36,D40)</f>
        <v>17439.352246936651</v>
      </c>
      <c r="E42" s="95">
        <f t="shared" ref="E42" si="2">SUM(E8,E12,E16,E20,E24,E32,E28,E36,E40)</f>
        <v>18100.9679482994</v>
      </c>
      <c r="F42" s="95">
        <f t="shared" ref="F42:L42" si="3">SUM(F8,F12,F16,F20,F24,F32,F28,F36,F40)</f>
        <v>16481.813528277929</v>
      </c>
      <c r="G42" s="96">
        <f t="shared" si="3"/>
        <v>21902.831565768924</v>
      </c>
      <c r="H42" s="96">
        <f t="shared" si="3"/>
        <v>27525.674834212732</v>
      </c>
      <c r="I42" s="96">
        <f t="shared" si="3"/>
        <v>27466.673086776646</v>
      </c>
      <c r="J42" s="96">
        <f t="shared" si="3"/>
        <v>23789.445416193052</v>
      </c>
      <c r="K42" s="96">
        <f t="shared" si="3"/>
        <v>20545.413928408008</v>
      </c>
      <c r="L42" s="96">
        <f t="shared" si="3"/>
        <v>18836.319853859728</v>
      </c>
      <c r="M42" s="97">
        <f t="shared" ref="M42" si="4">SUM(M8,M12,M16,M20,M24,M32,M28,M36,M40)</f>
        <v>21652.039016532101</v>
      </c>
      <c r="N42" s="217">
        <f>N40+N36+N28+N32+N24+N20+N16+N12+N8</f>
        <v>1816.2514312353858</v>
      </c>
      <c r="O42" s="217">
        <f>O40+O36+O28+O32+O24+O20+O16+O12+O8</f>
        <v>2202.6711006900632</v>
      </c>
      <c r="P42" s="217">
        <f t="shared" ref="P42:AA42" si="5">SUM(P8,P12,P16,P20,P24,P32,P28,P36,P40)</f>
        <v>1986.6865190879603</v>
      </c>
      <c r="Q42" s="217">
        <f t="shared" si="5"/>
        <v>1901.3015607003081</v>
      </c>
      <c r="R42" s="217">
        <f t="shared" si="5"/>
        <v>2162.2975724209196</v>
      </c>
      <c r="S42" s="217">
        <f t="shared" si="5"/>
        <v>2195.3936820761996</v>
      </c>
      <c r="T42" s="217">
        <f t="shared" si="5"/>
        <v>0</v>
      </c>
      <c r="U42" s="217">
        <f t="shared" si="5"/>
        <v>0</v>
      </c>
      <c r="V42" s="217">
        <f t="shared" si="5"/>
        <v>0</v>
      </c>
      <c r="W42" s="217">
        <f t="shared" si="5"/>
        <v>0</v>
      </c>
      <c r="X42" s="217">
        <f t="shared" si="5"/>
        <v>0</v>
      </c>
      <c r="Y42" s="217">
        <f t="shared" si="5"/>
        <v>0</v>
      </c>
      <c r="Z42" s="217">
        <f t="shared" si="5"/>
        <v>9570.6583467195705</v>
      </c>
      <c r="AA42" s="217">
        <f t="shared" si="5"/>
        <v>12264.60186621084</v>
      </c>
      <c r="AB42" s="236">
        <f t="shared" si="0"/>
        <v>0.28147943661729835</v>
      </c>
    </row>
    <row r="45" spans="1:28">
      <c r="A45" s="5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77"/>
    </row>
    <row r="46" spans="1:28" s="53" customFormat="1">
      <c r="A46" s="5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B46" s="178"/>
    </row>
    <row r="50" spans="1:29">
      <c r="A50" s="242" t="str">
        <f t="shared" ref="A50:Z50" si="6">A8</f>
        <v>Cobre</v>
      </c>
      <c r="B50" s="242" t="str">
        <f t="shared" si="6"/>
        <v>Valor</v>
      </c>
      <c r="C50" s="242" t="str">
        <f t="shared" si="6"/>
        <v>(US$MM)</v>
      </c>
      <c r="D50" s="243">
        <f t="shared" ref="D50:E50" si="7">D8</f>
        <v>7219.0687201917526</v>
      </c>
      <c r="E50" s="243">
        <f t="shared" si="7"/>
        <v>7276.9520400628562</v>
      </c>
      <c r="F50" s="243">
        <f t="shared" si="6"/>
        <v>5935.4024202705696</v>
      </c>
      <c r="G50" s="243">
        <f t="shared" si="6"/>
        <v>8879.1470329311687</v>
      </c>
      <c r="H50" s="243">
        <f t="shared" si="6"/>
        <v>10721.031282565797</v>
      </c>
      <c r="I50" s="243">
        <f t="shared" si="6"/>
        <v>10730.942210401816</v>
      </c>
      <c r="J50" s="243">
        <f t="shared" si="6"/>
        <v>9820.7478280872583</v>
      </c>
      <c r="K50" s="243">
        <f t="shared" si="6"/>
        <v>8874.9060769625194</v>
      </c>
      <c r="L50" s="243">
        <f t="shared" si="6"/>
        <v>8174.9932293081592</v>
      </c>
      <c r="M50" s="243">
        <f t="shared" ref="M50" si="8">M8</f>
        <v>10168.367285688868</v>
      </c>
      <c r="N50" s="244">
        <f t="shared" si="6"/>
        <v>877.27793135868546</v>
      </c>
      <c r="O50" s="244">
        <f t="shared" si="6"/>
        <v>1151.3209457744056</v>
      </c>
      <c r="P50" s="244">
        <f t="shared" si="6"/>
        <v>1017.4011361281531</v>
      </c>
      <c r="Q50" s="244">
        <f t="shared" si="6"/>
        <v>932.39109662231965</v>
      </c>
      <c r="R50" s="244">
        <f t="shared" si="6"/>
        <v>1078.8122240188668</v>
      </c>
      <c r="S50" s="244">
        <f t="shared" si="6"/>
        <v>1127.1825715083573</v>
      </c>
      <c r="T50" s="244">
        <f t="shared" si="6"/>
        <v>0</v>
      </c>
      <c r="U50" s="244">
        <f t="shared" si="6"/>
        <v>0</v>
      </c>
      <c r="V50" s="244">
        <f t="shared" si="6"/>
        <v>0</v>
      </c>
      <c r="W50" s="244">
        <f t="shared" si="6"/>
        <v>0</v>
      </c>
      <c r="X50" s="244">
        <f t="shared" si="6"/>
        <v>0</v>
      </c>
      <c r="Y50" s="244">
        <f t="shared" si="6"/>
        <v>0</v>
      </c>
      <c r="Z50" s="245">
        <f t="shared" si="6"/>
        <v>4277.1202009018707</v>
      </c>
      <c r="AA50" s="245">
        <f>AA8</f>
        <v>6184.3859054107888</v>
      </c>
      <c r="AB50" s="248">
        <f t="shared" ref="AB50:AB59" si="9">AA50/Z50-1</f>
        <v>0.44592286747207921</v>
      </c>
      <c r="AC50" s="416"/>
    </row>
    <row r="51" spans="1:29">
      <c r="A51" s="242" t="str">
        <f t="shared" ref="A51:AA51" si="10">A12</f>
        <v>Oro</v>
      </c>
      <c r="B51" s="242" t="str">
        <f t="shared" si="10"/>
        <v>Valor</v>
      </c>
      <c r="C51" s="242" t="str">
        <f t="shared" si="10"/>
        <v>(US$MM)</v>
      </c>
      <c r="D51" s="243">
        <f t="shared" ref="D51:E51" si="11">D12</f>
        <v>4187.4032129251573</v>
      </c>
      <c r="E51" s="243">
        <f t="shared" si="11"/>
        <v>5586.0346055150185</v>
      </c>
      <c r="F51" s="243">
        <f t="shared" si="10"/>
        <v>6790.9480920625147</v>
      </c>
      <c r="G51" s="243">
        <f t="shared" si="10"/>
        <v>7744.6314899523886</v>
      </c>
      <c r="H51" s="243">
        <f t="shared" si="10"/>
        <v>10235.353079840146</v>
      </c>
      <c r="I51" s="243">
        <f t="shared" si="10"/>
        <v>10745.515758961699</v>
      </c>
      <c r="J51" s="243">
        <f t="shared" si="10"/>
        <v>8536.2794900494937</v>
      </c>
      <c r="K51" s="243">
        <f t="shared" si="10"/>
        <v>6729.0722178974011</v>
      </c>
      <c r="L51" s="243">
        <f t="shared" si="10"/>
        <v>6536.8565620916115</v>
      </c>
      <c r="M51" s="243">
        <f t="shared" ref="M51" si="12">M12</f>
        <v>7266.6062404091153</v>
      </c>
      <c r="N51" s="244">
        <f t="shared" si="10"/>
        <v>569.2822086671024</v>
      </c>
      <c r="O51" s="244">
        <f t="shared" si="10"/>
        <v>605.7250423160167</v>
      </c>
      <c r="P51" s="244">
        <f t="shared" si="10"/>
        <v>585.10357037750737</v>
      </c>
      <c r="Q51" s="244">
        <f t="shared" si="10"/>
        <v>609.13143347572873</v>
      </c>
      <c r="R51" s="244">
        <f t="shared" si="10"/>
        <v>596.21147711411379</v>
      </c>
      <c r="S51" s="244">
        <f t="shared" si="10"/>
        <v>658.0238855469089</v>
      </c>
      <c r="T51" s="244">
        <f t="shared" si="10"/>
        <v>0</v>
      </c>
      <c r="U51" s="244">
        <f t="shared" si="10"/>
        <v>0</v>
      </c>
      <c r="V51" s="244">
        <f t="shared" si="10"/>
        <v>0</v>
      </c>
      <c r="W51" s="244">
        <f t="shared" si="10"/>
        <v>0</v>
      </c>
      <c r="X51" s="244">
        <f t="shared" si="10"/>
        <v>0</v>
      </c>
      <c r="Y51" s="244">
        <f t="shared" si="10"/>
        <v>0</v>
      </c>
      <c r="Z51" s="245">
        <f t="shared" si="10"/>
        <v>3509.7338694044233</v>
      </c>
      <c r="AA51" s="245">
        <f t="shared" si="10"/>
        <v>3623.4776174973777</v>
      </c>
      <c r="AB51" s="248">
        <f t="shared" si="9"/>
        <v>3.2408083440313984E-2</v>
      </c>
    </row>
    <row r="52" spans="1:29">
      <c r="A52" s="242" t="str">
        <f t="shared" ref="A52:AA52" si="13">A16</f>
        <v>Zinc</v>
      </c>
      <c r="B52" s="242" t="str">
        <f t="shared" si="13"/>
        <v>Valor</v>
      </c>
      <c r="C52" s="242" t="str">
        <f t="shared" si="13"/>
        <v>(US$MM)</v>
      </c>
      <c r="D52" s="243">
        <f t="shared" ref="D52:E52" si="14">D16</f>
        <v>2539.4072801646053</v>
      </c>
      <c r="E52" s="243">
        <f t="shared" si="14"/>
        <v>1468.2951198311805</v>
      </c>
      <c r="F52" s="243">
        <f t="shared" si="13"/>
        <v>1233.2203045912822</v>
      </c>
      <c r="G52" s="243">
        <f t="shared" si="13"/>
        <v>1696.0733253334295</v>
      </c>
      <c r="H52" s="243">
        <f t="shared" si="13"/>
        <v>1522.5406592484687</v>
      </c>
      <c r="I52" s="243">
        <f t="shared" si="13"/>
        <v>1352.3374325660052</v>
      </c>
      <c r="J52" s="243">
        <f t="shared" si="13"/>
        <v>1413.8433873410634</v>
      </c>
      <c r="K52" s="243">
        <f t="shared" si="13"/>
        <v>1503.5472338862523</v>
      </c>
      <c r="L52" s="243">
        <f t="shared" si="13"/>
        <v>1506.7224184186537</v>
      </c>
      <c r="M52" s="243">
        <f t="shared" ref="M52" si="15">M16</f>
        <v>1465.5124362924942</v>
      </c>
      <c r="N52" s="244">
        <f t="shared" si="13"/>
        <v>145.8278242281942</v>
      </c>
      <c r="O52" s="244">
        <f t="shared" si="13"/>
        <v>192.93146834337486</v>
      </c>
      <c r="P52" s="244">
        <f t="shared" si="13"/>
        <v>175.07233319807827</v>
      </c>
      <c r="Q52" s="244">
        <f t="shared" si="13"/>
        <v>122.6139612722109</v>
      </c>
      <c r="R52" s="244">
        <f t="shared" si="13"/>
        <v>228.588915370542</v>
      </c>
      <c r="S52" s="244">
        <f t="shared" si="13"/>
        <v>187.38257574482103</v>
      </c>
      <c r="T52" s="244">
        <f t="shared" si="13"/>
        <v>0</v>
      </c>
      <c r="U52" s="244">
        <f t="shared" si="13"/>
        <v>0</v>
      </c>
      <c r="V52" s="244">
        <f t="shared" si="13"/>
        <v>0</v>
      </c>
      <c r="W52" s="244">
        <f t="shared" si="13"/>
        <v>0</v>
      </c>
      <c r="X52" s="244">
        <f t="shared" si="13"/>
        <v>0</v>
      </c>
      <c r="Y52" s="244">
        <f t="shared" si="13"/>
        <v>0</v>
      </c>
      <c r="Z52" s="245">
        <f t="shared" si="13"/>
        <v>603.29185146215571</v>
      </c>
      <c r="AA52" s="245">
        <f t="shared" si="13"/>
        <v>1052.4170781572211</v>
      </c>
      <c r="AB52" s="248">
        <f t="shared" si="9"/>
        <v>0.74445763788546526</v>
      </c>
    </row>
    <row r="53" spans="1:29">
      <c r="A53" s="242" t="str">
        <f t="shared" ref="A53:AA53" si="16">A20</f>
        <v>Plata</v>
      </c>
      <c r="B53" s="242" t="str">
        <f t="shared" si="16"/>
        <v>Valor</v>
      </c>
      <c r="C53" s="242" t="str">
        <f t="shared" si="16"/>
        <v>(US$MM)</v>
      </c>
      <c r="D53" s="243">
        <f t="shared" ref="D53:E53" si="17">D20</f>
        <v>538.233568262017</v>
      </c>
      <c r="E53" s="243">
        <f t="shared" si="17"/>
        <v>595.44527574297194</v>
      </c>
      <c r="F53" s="243">
        <f t="shared" si="16"/>
        <v>214.08494407795499</v>
      </c>
      <c r="G53" s="243">
        <f t="shared" si="16"/>
        <v>118.20838016762899</v>
      </c>
      <c r="H53" s="243">
        <f t="shared" si="16"/>
        <v>219.44862884541499</v>
      </c>
      <c r="I53" s="243">
        <f t="shared" si="16"/>
        <v>209.569981439488</v>
      </c>
      <c r="J53" s="243">
        <f t="shared" si="16"/>
        <v>479.2518043975009</v>
      </c>
      <c r="K53" s="243">
        <f t="shared" si="16"/>
        <v>331.07695278478701</v>
      </c>
      <c r="L53" s="243">
        <f t="shared" si="16"/>
        <v>137.79635297098301</v>
      </c>
      <c r="M53" s="243">
        <f t="shared" ref="M53" si="18">M20</f>
        <v>119.93616545629101</v>
      </c>
      <c r="N53" s="244">
        <f t="shared" si="16"/>
        <v>7.5365141339719992</v>
      </c>
      <c r="O53" s="244">
        <f t="shared" si="16"/>
        <v>9.0493834877759998</v>
      </c>
      <c r="P53" s="244">
        <f t="shared" si="16"/>
        <v>10.008598209219</v>
      </c>
      <c r="Q53" s="244">
        <f t="shared" si="16"/>
        <v>9.1513478096400007</v>
      </c>
      <c r="R53" s="244">
        <f t="shared" si="16"/>
        <v>9.6489415464779995</v>
      </c>
      <c r="S53" s="244">
        <f t="shared" si="16"/>
        <v>8.1308005171740003</v>
      </c>
      <c r="T53" s="244">
        <f t="shared" si="16"/>
        <v>0</v>
      </c>
      <c r="U53" s="244">
        <f t="shared" si="16"/>
        <v>0</v>
      </c>
      <c r="V53" s="244">
        <f t="shared" si="16"/>
        <v>0</v>
      </c>
      <c r="W53" s="244">
        <f t="shared" si="16"/>
        <v>0</v>
      </c>
      <c r="X53" s="244">
        <f t="shared" si="16"/>
        <v>0</v>
      </c>
      <c r="Y53" s="244">
        <f t="shared" si="16"/>
        <v>0</v>
      </c>
      <c r="Z53" s="245">
        <f t="shared" si="16"/>
        <v>55.310599443709002</v>
      </c>
      <c r="AA53" s="245">
        <f t="shared" si="16"/>
        <v>53.525585704259001</v>
      </c>
      <c r="AB53" s="248">
        <f t="shared" si="9"/>
        <v>-3.2272543733080528E-2</v>
      </c>
    </row>
    <row r="54" spans="1:29">
      <c r="A54" s="242" t="str">
        <f t="shared" ref="A54:AA54" si="19">A24</f>
        <v>Plomo</v>
      </c>
      <c r="B54" s="242" t="str">
        <f t="shared" si="19"/>
        <v>Valor</v>
      </c>
      <c r="C54" s="242" t="str">
        <f t="shared" si="19"/>
        <v>(US$MM)</v>
      </c>
      <c r="D54" s="243">
        <f t="shared" ref="D54:E54" si="20">D24</f>
        <v>1032.9556582579808</v>
      </c>
      <c r="E54" s="243">
        <f t="shared" si="20"/>
        <v>1135.6647188208904</v>
      </c>
      <c r="F54" s="243">
        <f t="shared" si="19"/>
        <v>1115.8065786717914</v>
      </c>
      <c r="G54" s="243">
        <f t="shared" si="19"/>
        <v>1578.8088600715344</v>
      </c>
      <c r="H54" s="243">
        <f t="shared" si="19"/>
        <v>2426.735952128829</v>
      </c>
      <c r="I54" s="243">
        <f t="shared" si="19"/>
        <v>2575.3341204307012</v>
      </c>
      <c r="J54" s="243">
        <f t="shared" si="19"/>
        <v>1776.0595258877415</v>
      </c>
      <c r="K54" s="243">
        <f t="shared" si="19"/>
        <v>1522.5135211197114</v>
      </c>
      <c r="L54" s="243">
        <f t="shared" si="19"/>
        <v>1541.6724338588276</v>
      </c>
      <c r="M54" s="243">
        <f t="shared" ref="M54" si="21">M24</f>
        <v>1655.9292457940699</v>
      </c>
      <c r="N54" s="244">
        <f t="shared" si="19"/>
        <v>99.361766696043375</v>
      </c>
      <c r="O54" s="244">
        <f t="shared" si="19"/>
        <v>156.49080376704438</v>
      </c>
      <c r="P54" s="244">
        <f t="shared" si="19"/>
        <v>78.985288821738763</v>
      </c>
      <c r="Q54" s="244">
        <f t="shared" si="19"/>
        <v>114.85748540363784</v>
      </c>
      <c r="R54" s="244">
        <f t="shared" si="19"/>
        <v>138.96227844938667</v>
      </c>
      <c r="S54" s="244">
        <f t="shared" si="19"/>
        <v>129.39333672652199</v>
      </c>
      <c r="T54" s="244">
        <f t="shared" si="19"/>
        <v>0</v>
      </c>
      <c r="U54" s="244">
        <f t="shared" si="19"/>
        <v>0</v>
      </c>
      <c r="V54" s="244">
        <f t="shared" si="19"/>
        <v>0</v>
      </c>
      <c r="W54" s="244">
        <f t="shared" si="19"/>
        <v>0</v>
      </c>
      <c r="X54" s="244">
        <f t="shared" si="19"/>
        <v>0</v>
      </c>
      <c r="Y54" s="244">
        <f t="shared" si="19"/>
        <v>0</v>
      </c>
      <c r="Z54" s="245">
        <f t="shared" si="19"/>
        <v>695.86438598706002</v>
      </c>
      <c r="AA54" s="245">
        <f t="shared" si="19"/>
        <v>718.050959864373</v>
      </c>
      <c r="AB54" s="248">
        <f t="shared" si="9"/>
        <v>3.1883473740134116E-2</v>
      </c>
    </row>
    <row r="55" spans="1:29">
      <c r="A55" s="242" t="str">
        <f t="shared" ref="A55:AA55" si="22">A32</f>
        <v>Estaño</v>
      </c>
      <c r="B55" s="242" t="str">
        <f t="shared" si="22"/>
        <v>Valor</v>
      </c>
      <c r="C55" s="242" t="str">
        <f t="shared" si="22"/>
        <v>(US$MM)</v>
      </c>
      <c r="D55" s="243">
        <f t="shared" ref="D55:E55" si="23">D32</f>
        <v>595.09949347270776</v>
      </c>
      <c r="E55" s="243">
        <f t="shared" si="23"/>
        <v>662.76975228062634</v>
      </c>
      <c r="F55" s="243">
        <f t="shared" si="22"/>
        <v>591.21348325130839</v>
      </c>
      <c r="G55" s="243">
        <f t="shared" si="22"/>
        <v>841.62143845581932</v>
      </c>
      <c r="H55" s="243">
        <f t="shared" si="22"/>
        <v>775.59494796720764</v>
      </c>
      <c r="I55" s="243">
        <f t="shared" si="22"/>
        <v>558.25922602627895</v>
      </c>
      <c r="J55" s="243">
        <f t="shared" si="22"/>
        <v>527.71235375709966</v>
      </c>
      <c r="K55" s="243">
        <f t="shared" si="22"/>
        <v>539.5582164992918</v>
      </c>
      <c r="L55" s="243">
        <f t="shared" si="22"/>
        <v>341.685340655076</v>
      </c>
      <c r="M55" s="243">
        <f t="shared" ref="M55" si="24">M32</f>
        <v>343.75473560885104</v>
      </c>
      <c r="N55" s="244">
        <f t="shared" si="22"/>
        <v>27.353139893823393</v>
      </c>
      <c r="O55" s="244">
        <f t="shared" si="22"/>
        <v>27.810328453472</v>
      </c>
      <c r="P55" s="244">
        <f t="shared" si="22"/>
        <v>35.308213501116761</v>
      </c>
      <c r="Q55" s="244">
        <f t="shared" si="22"/>
        <v>34.129454632682446</v>
      </c>
      <c r="R55" s="244">
        <f t="shared" si="22"/>
        <v>34.374069326525401</v>
      </c>
      <c r="S55" s="244">
        <f t="shared" si="22"/>
        <v>27.301988371810577</v>
      </c>
      <c r="T55" s="244">
        <f t="shared" si="22"/>
        <v>0</v>
      </c>
      <c r="U55" s="244">
        <f t="shared" si="22"/>
        <v>0</v>
      </c>
      <c r="V55" s="244">
        <f t="shared" si="22"/>
        <v>0</v>
      </c>
      <c r="W55" s="244">
        <f t="shared" si="22"/>
        <v>0</v>
      </c>
      <c r="X55" s="244">
        <f t="shared" si="22"/>
        <v>0</v>
      </c>
      <c r="Y55" s="244">
        <f t="shared" si="22"/>
        <v>0</v>
      </c>
      <c r="Z55" s="245">
        <f t="shared" si="22"/>
        <v>152.35403807389238</v>
      </c>
      <c r="AA55" s="245">
        <f t="shared" si="22"/>
        <v>186.27719417943058</v>
      </c>
      <c r="AB55" s="248">
        <f t="shared" si="9"/>
        <v>0.22266003930322675</v>
      </c>
    </row>
    <row r="56" spans="1:29">
      <c r="A56" s="242" t="str">
        <f>A28</f>
        <v>Hierro</v>
      </c>
      <c r="B56" s="242" t="str">
        <f t="shared" ref="B56:AA56" si="25">B28</f>
        <v>Valor</v>
      </c>
      <c r="C56" s="242" t="str">
        <f t="shared" si="25"/>
        <v>(US$MM)</v>
      </c>
      <c r="D56" s="243">
        <f>D28</f>
        <v>285.41642566243098</v>
      </c>
      <c r="E56" s="243">
        <f>E28</f>
        <v>385.08789704585701</v>
      </c>
      <c r="F56" s="243">
        <f>F28</f>
        <v>297.68320635250899</v>
      </c>
      <c r="G56" s="243">
        <f t="shared" si="25"/>
        <v>523.27650585695505</v>
      </c>
      <c r="H56" s="243">
        <f t="shared" si="25"/>
        <v>1030.072291616872</v>
      </c>
      <c r="I56" s="243">
        <f t="shared" si="25"/>
        <v>844.8284799506572</v>
      </c>
      <c r="J56" s="243">
        <f t="shared" si="25"/>
        <v>856.80847467289618</v>
      </c>
      <c r="K56" s="243">
        <f t="shared" si="25"/>
        <v>646.70480025804579</v>
      </c>
      <c r="L56" s="243">
        <f t="shared" ref="L56:M56" si="26">L28</f>
        <v>350.00259655641497</v>
      </c>
      <c r="M56" s="243">
        <f t="shared" si="26"/>
        <v>344.26226528241506</v>
      </c>
      <c r="N56" s="244">
        <f t="shared" si="25"/>
        <v>66.769689257564991</v>
      </c>
      <c r="O56" s="244">
        <f t="shared" si="25"/>
        <v>32.514615547974003</v>
      </c>
      <c r="P56" s="244">
        <f t="shared" si="25"/>
        <v>54.889995852147003</v>
      </c>
      <c r="Q56" s="244">
        <f t="shared" si="25"/>
        <v>56.789979484089002</v>
      </c>
      <c r="R56" s="244">
        <f t="shared" si="25"/>
        <v>43.271902595007006</v>
      </c>
      <c r="S56" s="244">
        <f t="shared" si="25"/>
        <v>27.805291660605995</v>
      </c>
      <c r="T56" s="244">
        <f t="shared" si="25"/>
        <v>0</v>
      </c>
      <c r="U56" s="244">
        <f t="shared" si="25"/>
        <v>0</v>
      </c>
      <c r="V56" s="244">
        <f t="shared" si="25"/>
        <v>0</v>
      </c>
      <c r="W56" s="244">
        <f t="shared" si="25"/>
        <v>0</v>
      </c>
      <c r="X56" s="244">
        <f t="shared" si="25"/>
        <v>0</v>
      </c>
      <c r="Y56" s="244">
        <f t="shared" si="25"/>
        <v>0</v>
      </c>
      <c r="Z56" s="245">
        <f t="shared" si="25"/>
        <v>169.04344044645998</v>
      </c>
      <c r="AA56" s="245">
        <f t="shared" si="25"/>
        <v>282.04147439738796</v>
      </c>
      <c r="AB56" s="248">
        <f t="shared" si="9"/>
        <v>0.66845559728605441</v>
      </c>
    </row>
    <row r="57" spans="1:29">
      <c r="A57" s="242" t="str">
        <f>A36</f>
        <v>Molibdeno</v>
      </c>
      <c r="B57" s="242" t="str">
        <f t="shared" ref="B57:AA57" si="27">B36</f>
        <v>Valor</v>
      </c>
      <c r="C57" s="242" t="str">
        <f t="shared" si="27"/>
        <v>(US$MM)</v>
      </c>
      <c r="D57" s="243">
        <f t="shared" ref="D57:E57" si="28">D36</f>
        <v>991.16764057624141</v>
      </c>
      <c r="E57" s="243">
        <f t="shared" si="28"/>
        <v>943.09487178572181</v>
      </c>
      <c r="F57" s="243">
        <f t="shared" si="27"/>
        <v>275.96500791530212</v>
      </c>
      <c r="G57" s="243">
        <f t="shared" si="27"/>
        <v>491.9356947636328</v>
      </c>
      <c r="H57" s="243">
        <f t="shared" si="27"/>
        <v>563.68947023926762</v>
      </c>
      <c r="I57" s="243">
        <f t="shared" si="27"/>
        <v>428.26749069318208</v>
      </c>
      <c r="J57" s="243">
        <f t="shared" si="27"/>
        <v>355.52074602744028</v>
      </c>
      <c r="K57" s="243">
        <f t="shared" si="27"/>
        <v>360.16193124196127</v>
      </c>
      <c r="L57" s="243">
        <f t="shared" ref="L57:M57" si="29">L36</f>
        <v>219.63469285986599</v>
      </c>
      <c r="M57" s="243">
        <f t="shared" si="29"/>
        <v>272.67154160154439</v>
      </c>
      <c r="N57" s="244">
        <f t="shared" si="27"/>
        <v>19.184964352212127</v>
      </c>
      <c r="O57" s="244">
        <f t="shared" si="27"/>
        <v>23.393300919776348</v>
      </c>
      <c r="P57" s="244">
        <f t="shared" si="27"/>
        <v>27.712650396795379</v>
      </c>
      <c r="Q57" s="244">
        <f t="shared" si="27"/>
        <v>21.769065244547917</v>
      </c>
      <c r="R57" s="244">
        <f t="shared" si="27"/>
        <v>30.600297041550853</v>
      </c>
      <c r="S57" s="244">
        <f t="shared" si="27"/>
        <v>25.93069985020356</v>
      </c>
      <c r="T57" s="244">
        <f t="shared" si="27"/>
        <v>0</v>
      </c>
      <c r="U57" s="244">
        <f t="shared" si="27"/>
        <v>0</v>
      </c>
      <c r="V57" s="244">
        <f t="shared" si="27"/>
        <v>0</v>
      </c>
      <c r="W57" s="244">
        <f t="shared" si="27"/>
        <v>0</v>
      </c>
      <c r="X57" s="244">
        <f t="shared" si="27"/>
        <v>0</v>
      </c>
      <c r="Y57" s="244">
        <f t="shared" si="27"/>
        <v>0</v>
      </c>
      <c r="Z57" s="245">
        <f t="shared" si="27"/>
        <v>103.96372320431011</v>
      </c>
      <c r="AA57" s="245">
        <f t="shared" si="27"/>
        <v>148.59097780508617</v>
      </c>
      <c r="AB57" s="248">
        <f t="shared" si="9"/>
        <v>0.42925794907396986</v>
      </c>
    </row>
    <row r="58" spans="1:29">
      <c r="A58" s="242" t="str">
        <f>A40</f>
        <v>Otros</v>
      </c>
      <c r="B58" s="242" t="str">
        <f t="shared" ref="B58:AA58" si="30">B40</f>
        <v>Valor</v>
      </c>
      <c r="C58" s="242" t="str">
        <f t="shared" si="30"/>
        <v>(US$MM)</v>
      </c>
      <c r="D58" s="243">
        <f t="shared" ref="D58:E58" si="31">D40</f>
        <v>50.600247423758653</v>
      </c>
      <c r="E58" s="243">
        <f t="shared" si="31"/>
        <v>47.623667214277958</v>
      </c>
      <c r="F58" s="243">
        <f t="shared" si="30"/>
        <v>27.489491084697907</v>
      </c>
      <c r="G58" s="243">
        <f t="shared" si="30"/>
        <v>29.128838236367177</v>
      </c>
      <c r="H58" s="243">
        <f t="shared" si="30"/>
        <v>31.208521760732285</v>
      </c>
      <c r="I58" s="243">
        <f t="shared" si="30"/>
        <v>21.6183863068179</v>
      </c>
      <c r="J58" s="243">
        <f t="shared" si="30"/>
        <v>23.221805972559654</v>
      </c>
      <c r="K58" s="243">
        <f t="shared" si="30"/>
        <v>37.872977758038765</v>
      </c>
      <c r="L58" s="243">
        <f t="shared" ref="L58:M58" si="32">L40</f>
        <v>26.956227140133979</v>
      </c>
      <c r="M58" s="243">
        <f t="shared" si="32"/>
        <v>14.999100398455615</v>
      </c>
      <c r="N58" s="244">
        <f t="shared" si="30"/>
        <v>3.6573926477878729</v>
      </c>
      <c r="O58" s="244">
        <f t="shared" si="30"/>
        <v>3.4352120802236534</v>
      </c>
      <c r="P58" s="244">
        <f t="shared" si="30"/>
        <v>2.2047326032046222</v>
      </c>
      <c r="Q58" s="244">
        <f t="shared" si="30"/>
        <v>0.46773675545208349</v>
      </c>
      <c r="R58" s="244">
        <f t="shared" si="30"/>
        <v>1.8274669584491505</v>
      </c>
      <c r="S58" s="244">
        <f t="shared" si="30"/>
        <v>4.242532149796439</v>
      </c>
      <c r="T58" s="244">
        <f t="shared" si="30"/>
        <v>0</v>
      </c>
      <c r="U58" s="244">
        <f t="shared" si="30"/>
        <v>0</v>
      </c>
      <c r="V58" s="244">
        <f t="shared" si="30"/>
        <v>0</v>
      </c>
      <c r="W58" s="244">
        <f t="shared" si="30"/>
        <v>0</v>
      </c>
      <c r="X58" s="244">
        <f t="shared" si="30"/>
        <v>0</v>
      </c>
      <c r="Y58" s="244">
        <f t="shared" si="30"/>
        <v>0</v>
      </c>
      <c r="Z58" s="245">
        <f t="shared" si="30"/>
        <v>3.9762377956898778</v>
      </c>
      <c r="AA58" s="245">
        <f t="shared" si="30"/>
        <v>15.835073194913821</v>
      </c>
      <c r="AB58" s="248">
        <f t="shared" si="9"/>
        <v>2.9824261044142188</v>
      </c>
    </row>
    <row r="59" spans="1:29">
      <c r="D59" s="246">
        <f>SUM(D50:D58)</f>
        <v>17439.352246936651</v>
      </c>
      <c r="E59" s="246">
        <f>SUM(E50:E58)</f>
        <v>18100.9679482994</v>
      </c>
      <c r="F59" s="246">
        <f>SUM(F50:F58)</f>
        <v>16481.813528277929</v>
      </c>
      <c r="G59" s="246">
        <f t="shared" ref="G59:T59" si="33">SUM(G50:G58)</f>
        <v>21902.831565768924</v>
      </c>
      <c r="H59" s="246">
        <f t="shared" si="33"/>
        <v>27525.674834212732</v>
      </c>
      <c r="I59" s="246">
        <f t="shared" si="33"/>
        <v>27466.673086776646</v>
      </c>
      <c r="J59" s="246">
        <f t="shared" si="33"/>
        <v>23789.445416193052</v>
      </c>
      <c r="K59" s="246">
        <f t="shared" si="33"/>
        <v>20545.413928408008</v>
      </c>
      <c r="L59" s="246">
        <f t="shared" si="33"/>
        <v>18836.319853859728</v>
      </c>
      <c r="M59" s="246">
        <f t="shared" ref="M59" si="34">SUM(M50:M58)</f>
        <v>21652.039016532101</v>
      </c>
      <c r="N59" s="247">
        <f t="shared" si="33"/>
        <v>1816.251431235386</v>
      </c>
      <c r="O59" s="247">
        <f t="shared" si="33"/>
        <v>2202.6711006900632</v>
      </c>
      <c r="P59" s="247">
        <f t="shared" si="33"/>
        <v>1986.6865190879603</v>
      </c>
      <c r="Q59" s="247">
        <f t="shared" si="33"/>
        <v>1901.3015607003081</v>
      </c>
      <c r="R59" s="247">
        <f t="shared" si="33"/>
        <v>2162.2975724209196</v>
      </c>
      <c r="S59" s="247">
        <f t="shared" si="33"/>
        <v>2195.3936820761996</v>
      </c>
      <c r="T59" s="247">
        <f t="shared" si="33"/>
        <v>0</v>
      </c>
      <c r="U59" s="247">
        <f>SUM(U50:U58)</f>
        <v>0</v>
      </c>
      <c r="V59" s="247">
        <f>SUM(V50:V58)</f>
        <v>0</v>
      </c>
      <c r="W59" s="247">
        <f>SUM(W50:W58)</f>
        <v>0</v>
      </c>
      <c r="X59" s="247">
        <f>SUM(X50:X58)</f>
        <v>0</v>
      </c>
      <c r="Y59" s="247">
        <f>SUM(Y50:Y58)</f>
        <v>0</v>
      </c>
      <c r="Z59" s="247">
        <f t="shared" ref="Z59:AA59" si="35">SUM(Z50:Z58)</f>
        <v>9570.6583467195705</v>
      </c>
      <c r="AA59" s="247">
        <f t="shared" si="35"/>
        <v>12264.60186621084</v>
      </c>
      <c r="AB59" s="335">
        <f t="shared" si="9"/>
        <v>0.28147943661729835</v>
      </c>
    </row>
    <row r="62" spans="1:29">
      <c r="A62" s="242" t="s">
        <v>9</v>
      </c>
      <c r="B62" s="242" t="str">
        <f t="shared" ref="B62:AA62" si="36">B9</f>
        <v>Cantidad</v>
      </c>
      <c r="C62" s="242" t="str">
        <f t="shared" si="36"/>
        <v>(Miles Tm)</v>
      </c>
      <c r="D62" s="243">
        <f t="shared" ref="D62:E62" si="37">D9</f>
        <v>1121.9424399999998</v>
      </c>
      <c r="E62" s="243">
        <f t="shared" si="37"/>
        <v>1243.0921780000001</v>
      </c>
      <c r="F62" s="243">
        <f t="shared" si="36"/>
        <v>1246.1711079999998</v>
      </c>
      <c r="G62" s="243">
        <f t="shared" si="36"/>
        <v>1256.1313640000003</v>
      </c>
      <c r="H62" s="243">
        <f t="shared" si="36"/>
        <v>1262.237985</v>
      </c>
      <c r="I62" s="243">
        <f t="shared" si="36"/>
        <v>1405.5533140000002</v>
      </c>
      <c r="J62" s="243">
        <f t="shared" si="36"/>
        <v>1403.9670750000002</v>
      </c>
      <c r="K62" s="243">
        <f t="shared" si="36"/>
        <v>1402.417778</v>
      </c>
      <c r="L62" s="243">
        <f t="shared" si="36"/>
        <v>1751.5973160000001</v>
      </c>
      <c r="M62" s="243">
        <f t="shared" ref="M62" si="38">M9</f>
        <v>2492.4748870000003</v>
      </c>
      <c r="N62" s="244">
        <f t="shared" si="36"/>
        <v>187.35705999999999</v>
      </c>
      <c r="O62" s="244">
        <f t="shared" si="36"/>
        <v>220.39220299999999</v>
      </c>
      <c r="P62" s="244">
        <f t="shared" si="36"/>
        <v>192.60059000000001</v>
      </c>
      <c r="Q62" s="244">
        <f t="shared" si="36"/>
        <v>198.84464400000002</v>
      </c>
      <c r="R62" s="244">
        <f t="shared" si="36"/>
        <v>224.4282</v>
      </c>
      <c r="S62" s="244">
        <f t="shared" si="36"/>
        <v>234.240308</v>
      </c>
      <c r="T62" s="244">
        <f t="shared" si="36"/>
        <v>0</v>
      </c>
      <c r="U62" s="244">
        <f t="shared" si="36"/>
        <v>0</v>
      </c>
      <c r="V62" s="244">
        <f t="shared" si="36"/>
        <v>0</v>
      </c>
      <c r="W62" s="244">
        <f t="shared" si="36"/>
        <v>0</v>
      </c>
      <c r="X62" s="244">
        <f t="shared" si="36"/>
        <v>0</v>
      </c>
      <c r="Y62" s="244">
        <f t="shared" si="36"/>
        <v>0</v>
      </c>
      <c r="Z62" s="245">
        <f t="shared" si="36"/>
        <v>1088.730851</v>
      </c>
      <c r="AA62" s="245">
        <f t="shared" si="36"/>
        <v>1257.8630049999999</v>
      </c>
      <c r="AB62" s="248">
        <f t="shared" ref="AB62:AB69" si="39">AA62/Z62-1</f>
        <v>0.15534799426750134</v>
      </c>
    </row>
    <row r="63" spans="1:29">
      <c r="A63" s="242" t="s">
        <v>16</v>
      </c>
      <c r="B63" s="242" t="str">
        <f t="shared" ref="B63:AA63" si="40">B13</f>
        <v>Cantidad</v>
      </c>
      <c r="C63" s="242" t="str">
        <f t="shared" si="40"/>
        <v>(Miles Oz. Tr.)</v>
      </c>
      <c r="D63" s="243">
        <f t="shared" ref="D63:E63" si="41">D13</f>
        <v>5967.3943619999991</v>
      </c>
      <c r="E63" s="243">
        <f t="shared" si="41"/>
        <v>6417.683814</v>
      </c>
      <c r="F63" s="243">
        <f t="shared" si="40"/>
        <v>6972.1969499999996</v>
      </c>
      <c r="G63" s="243">
        <f t="shared" si="40"/>
        <v>6334.5532089999997</v>
      </c>
      <c r="H63" s="243">
        <f t="shared" si="40"/>
        <v>6492.2497979999989</v>
      </c>
      <c r="I63" s="243">
        <f t="shared" si="40"/>
        <v>6427.0524130000013</v>
      </c>
      <c r="J63" s="243">
        <f t="shared" si="40"/>
        <v>6047.3659180000004</v>
      </c>
      <c r="K63" s="243">
        <f t="shared" si="40"/>
        <v>5323.3804000000009</v>
      </c>
      <c r="L63" s="243">
        <f t="shared" si="40"/>
        <v>5641.7128549999998</v>
      </c>
      <c r="M63" s="243">
        <f t="shared" ref="M63" si="42">M13</f>
        <v>5810.3506559999996</v>
      </c>
      <c r="N63" s="244">
        <f t="shared" si="40"/>
        <v>477.94118099999997</v>
      </c>
      <c r="O63" s="244">
        <f t="shared" si="40"/>
        <v>490.727912</v>
      </c>
      <c r="P63" s="244">
        <f t="shared" si="40"/>
        <v>475.27147500000001</v>
      </c>
      <c r="Q63" s="244">
        <f t="shared" si="40"/>
        <v>480.99046499999997</v>
      </c>
      <c r="R63" s="244">
        <f t="shared" si="40"/>
        <v>478.52836300000001</v>
      </c>
      <c r="S63" s="244">
        <f t="shared" si="40"/>
        <v>522.48157900000001</v>
      </c>
      <c r="T63" s="244">
        <f t="shared" si="40"/>
        <v>0</v>
      </c>
      <c r="U63" s="244">
        <f t="shared" si="40"/>
        <v>0</v>
      </c>
      <c r="V63" s="244">
        <f t="shared" si="40"/>
        <v>0</v>
      </c>
      <c r="W63" s="244">
        <f t="shared" si="40"/>
        <v>0</v>
      </c>
      <c r="X63" s="244">
        <f t="shared" si="40"/>
        <v>0</v>
      </c>
      <c r="Y63" s="244">
        <f t="shared" si="40"/>
        <v>0</v>
      </c>
      <c r="Z63" s="245">
        <f t="shared" si="40"/>
        <v>2869.1033930000003</v>
      </c>
      <c r="AA63" s="245">
        <f t="shared" si="40"/>
        <v>2925.9409749999995</v>
      </c>
      <c r="AB63" s="248">
        <f t="shared" si="39"/>
        <v>1.9810224385315101E-2</v>
      </c>
    </row>
    <row r="64" spans="1:29">
      <c r="A64" s="242" t="s">
        <v>19</v>
      </c>
      <c r="B64" s="242" t="str">
        <f t="shared" ref="B64:AA64" si="43">B17</f>
        <v>Cantidad</v>
      </c>
      <c r="C64" s="242" t="str">
        <f t="shared" si="43"/>
        <v>(Miles Tm.)</v>
      </c>
      <c r="D64" s="243">
        <f t="shared" ref="D64:E64" si="44">D17</f>
        <v>1272.656301</v>
      </c>
      <c r="E64" s="243">
        <f t="shared" si="44"/>
        <v>1457.1284639999999</v>
      </c>
      <c r="F64" s="243">
        <f t="shared" si="43"/>
        <v>1372.5174649999999</v>
      </c>
      <c r="G64" s="243">
        <f t="shared" si="43"/>
        <v>1314.0726309999998</v>
      </c>
      <c r="H64" s="243">
        <f t="shared" si="43"/>
        <v>1007.2882920000002</v>
      </c>
      <c r="I64" s="243">
        <f t="shared" si="43"/>
        <v>1016.2970770000001</v>
      </c>
      <c r="J64" s="243">
        <f t="shared" si="43"/>
        <v>1079.006396</v>
      </c>
      <c r="K64" s="243">
        <f t="shared" si="43"/>
        <v>1149.2442489999999</v>
      </c>
      <c r="L64" s="243">
        <f t="shared" si="43"/>
        <v>1217.306257</v>
      </c>
      <c r="M64" s="243">
        <f t="shared" ref="M64" si="45">M17</f>
        <v>1113.5895599999999</v>
      </c>
      <c r="N64" s="244">
        <f t="shared" si="43"/>
        <v>94.370796999999996</v>
      </c>
      <c r="O64" s="244">
        <f t="shared" si="43"/>
        <v>110.88611800000001</v>
      </c>
      <c r="P64" s="244">
        <f t="shared" si="43"/>
        <v>97.585436000000001</v>
      </c>
      <c r="Q64" s="244">
        <f t="shared" si="43"/>
        <v>71.078895000000003</v>
      </c>
      <c r="R64" s="244">
        <f t="shared" si="43"/>
        <v>125.631478</v>
      </c>
      <c r="S64" s="244">
        <f t="shared" si="43"/>
        <v>104.910787</v>
      </c>
      <c r="T64" s="244">
        <f t="shared" si="43"/>
        <v>0</v>
      </c>
      <c r="U64" s="244">
        <f t="shared" si="43"/>
        <v>0</v>
      </c>
      <c r="V64" s="244">
        <f t="shared" si="43"/>
        <v>0</v>
      </c>
      <c r="W64" s="244">
        <f t="shared" si="43"/>
        <v>0</v>
      </c>
      <c r="X64" s="244">
        <f t="shared" si="43"/>
        <v>0</v>
      </c>
      <c r="Y64" s="244">
        <f t="shared" si="43"/>
        <v>0</v>
      </c>
      <c r="Z64" s="245">
        <f t="shared" si="43"/>
        <v>524.54663499999992</v>
      </c>
      <c r="AA64" s="245">
        <f t="shared" si="43"/>
        <v>604.46351100000004</v>
      </c>
      <c r="AB64" s="248">
        <f t="shared" si="39"/>
        <v>0.15235418677311729</v>
      </c>
    </row>
    <row r="65" spans="1:28">
      <c r="A65" s="242" t="s">
        <v>22</v>
      </c>
      <c r="B65" s="242" t="str">
        <f t="shared" ref="B65:AA65" si="46">B21</f>
        <v>Cantidad</v>
      </c>
      <c r="C65" s="242" t="str">
        <f t="shared" si="46"/>
        <v>(Millones Oz. Tr.)</v>
      </c>
      <c r="D65" s="243">
        <f t="shared" ref="D65:E65" si="47">D21</f>
        <v>40.359925000000004</v>
      </c>
      <c r="E65" s="243">
        <f t="shared" si="47"/>
        <v>39.690534</v>
      </c>
      <c r="F65" s="243">
        <f t="shared" si="46"/>
        <v>16.249386999999999</v>
      </c>
      <c r="G65" s="243">
        <f t="shared" si="46"/>
        <v>6.1603579999999996</v>
      </c>
      <c r="H65" s="243">
        <f t="shared" si="46"/>
        <v>6.5176329999999991</v>
      </c>
      <c r="I65" s="243">
        <f t="shared" si="46"/>
        <v>6.9355449999999994</v>
      </c>
      <c r="J65" s="243">
        <f t="shared" si="46"/>
        <v>21.204193999999998</v>
      </c>
      <c r="K65" s="243">
        <f t="shared" si="46"/>
        <v>17.144968000000002</v>
      </c>
      <c r="L65" s="243">
        <f t="shared" si="46"/>
        <v>8.9059539999999995</v>
      </c>
      <c r="M65" s="243">
        <f t="shared" ref="M65" si="48">M21</f>
        <v>7.1238969999999986</v>
      </c>
      <c r="N65" s="244">
        <f t="shared" si="46"/>
        <v>0.44813199999999997</v>
      </c>
      <c r="O65" s="244">
        <f t="shared" si="46"/>
        <v>0.52719899999999997</v>
      </c>
      <c r="P65" s="244">
        <f t="shared" si="46"/>
        <v>0.56929700000000005</v>
      </c>
      <c r="Q65" s="244">
        <f t="shared" si="46"/>
        <v>0.51117999999999997</v>
      </c>
      <c r="R65" s="244">
        <f t="shared" si="46"/>
        <v>0.56509799999999999</v>
      </c>
      <c r="S65" s="244">
        <f t="shared" si="46"/>
        <v>0.48157299999999997</v>
      </c>
      <c r="T65" s="244">
        <f t="shared" si="46"/>
        <v>0</v>
      </c>
      <c r="U65" s="244">
        <f t="shared" si="46"/>
        <v>0</v>
      </c>
      <c r="V65" s="244">
        <f t="shared" si="46"/>
        <v>0</v>
      </c>
      <c r="W65" s="244">
        <f t="shared" si="46"/>
        <v>0</v>
      </c>
      <c r="X65" s="244">
        <f t="shared" si="46"/>
        <v>0</v>
      </c>
      <c r="Y65" s="244">
        <f t="shared" si="46"/>
        <v>0</v>
      </c>
      <c r="Z65" s="245">
        <f t="shared" si="46"/>
        <v>3.5927559999999996</v>
      </c>
      <c r="AA65" s="245">
        <f t="shared" si="46"/>
        <v>3.1024789999999998</v>
      </c>
      <c r="AB65" s="248">
        <f t="shared" si="39"/>
        <v>-0.13646264872983305</v>
      </c>
    </row>
    <row r="66" spans="1:28">
      <c r="A66" s="242" t="s">
        <v>25</v>
      </c>
      <c r="B66" s="242" t="str">
        <f t="shared" ref="B66:AA66" si="49">B25</f>
        <v>Cantidad</v>
      </c>
      <c r="C66" s="242" t="str">
        <f t="shared" si="49"/>
        <v>(Miles Tm.)</v>
      </c>
      <c r="D66" s="243">
        <f t="shared" ref="D66:E66" si="50">D25</f>
        <v>416.63830099999996</v>
      </c>
      <c r="E66" s="243">
        <f t="shared" si="50"/>
        <v>524.99695399999996</v>
      </c>
      <c r="F66" s="243">
        <f t="shared" si="49"/>
        <v>681.50997000000007</v>
      </c>
      <c r="G66" s="243">
        <f t="shared" si="49"/>
        <v>769.96655399999997</v>
      </c>
      <c r="H66" s="243">
        <f t="shared" si="49"/>
        <v>987.66261499999996</v>
      </c>
      <c r="I66" s="243">
        <f t="shared" si="49"/>
        <v>1169.6602899999998</v>
      </c>
      <c r="J66" s="243">
        <f t="shared" si="49"/>
        <v>855.15530999999999</v>
      </c>
      <c r="K66" s="243">
        <f t="shared" si="49"/>
        <v>771.45482600000003</v>
      </c>
      <c r="L66" s="243">
        <f t="shared" si="49"/>
        <v>934.00496799999996</v>
      </c>
      <c r="M66" s="243">
        <f t="shared" ref="M66" si="51">M25</f>
        <v>941.4404310000001</v>
      </c>
      <c r="N66" s="244">
        <f t="shared" si="49"/>
        <v>51.935699000000007</v>
      </c>
      <c r="O66" s="244">
        <f t="shared" si="49"/>
        <v>78.210219999999993</v>
      </c>
      <c r="P66" s="244">
        <f t="shared" si="49"/>
        <v>40.186458000000002</v>
      </c>
      <c r="Q66" s="244">
        <f t="shared" si="49"/>
        <v>58.485596999999999</v>
      </c>
      <c r="R66" s="244">
        <f t="shared" si="49"/>
        <v>75.019031999999996</v>
      </c>
      <c r="S66" s="244">
        <f t="shared" si="49"/>
        <v>69.714402000000007</v>
      </c>
      <c r="T66" s="244">
        <f t="shared" si="49"/>
        <v>0</v>
      </c>
      <c r="U66" s="244">
        <f t="shared" si="49"/>
        <v>0</v>
      </c>
      <c r="V66" s="244">
        <f t="shared" si="49"/>
        <v>0</v>
      </c>
      <c r="W66" s="244">
        <f t="shared" si="49"/>
        <v>0</v>
      </c>
      <c r="X66" s="244">
        <f t="shared" si="49"/>
        <v>0</v>
      </c>
      <c r="Y66" s="244">
        <f t="shared" si="49"/>
        <v>0</v>
      </c>
      <c r="Z66" s="245">
        <f t="shared" si="49"/>
        <v>422.16352000000001</v>
      </c>
      <c r="AA66" s="245">
        <f t="shared" si="49"/>
        <v>373.55140799999998</v>
      </c>
      <c r="AB66" s="248">
        <f t="shared" si="39"/>
        <v>-0.11514995895429336</v>
      </c>
    </row>
    <row r="67" spans="1:28">
      <c r="A67" s="242" t="s">
        <v>26</v>
      </c>
      <c r="B67" s="242" t="str">
        <f t="shared" ref="B67:AA67" si="52">B33</f>
        <v>Cantidad</v>
      </c>
      <c r="C67" s="242" t="str">
        <f t="shared" si="52"/>
        <v>(Miles Tm.)</v>
      </c>
      <c r="D67" s="243">
        <f t="shared" ref="D67:E67" si="53">D33</f>
        <v>41.111622999999994</v>
      </c>
      <c r="E67" s="243">
        <f t="shared" si="53"/>
        <v>38.263483999999998</v>
      </c>
      <c r="F67" s="243">
        <f t="shared" si="52"/>
        <v>37.071149999999996</v>
      </c>
      <c r="G67" s="243">
        <f t="shared" si="52"/>
        <v>39.02278900000001</v>
      </c>
      <c r="H67" s="243">
        <f t="shared" si="52"/>
        <v>31.899958000000002</v>
      </c>
      <c r="I67" s="243">
        <f t="shared" si="52"/>
        <v>25.545801000000001</v>
      </c>
      <c r="J67" s="243">
        <f t="shared" si="52"/>
        <v>23.824697999999998</v>
      </c>
      <c r="K67" s="243">
        <f t="shared" si="52"/>
        <v>24.640213999999997</v>
      </c>
      <c r="L67" s="243">
        <f t="shared" si="52"/>
        <v>20.111056000000001</v>
      </c>
      <c r="M67" s="243">
        <f t="shared" ref="M67" si="54">M33</f>
        <v>11.359424000000001</v>
      </c>
      <c r="N67" s="244">
        <f t="shared" si="52"/>
        <v>1.31603</v>
      </c>
      <c r="O67" s="244">
        <f t="shared" si="52"/>
        <v>1.4013199999999999</v>
      </c>
      <c r="P67" s="244">
        <f t="shared" si="52"/>
        <v>1.811407</v>
      </c>
      <c r="Q67" s="244">
        <f t="shared" si="52"/>
        <v>1.7588790000000001</v>
      </c>
      <c r="R67" s="244">
        <f t="shared" si="52"/>
        <v>1.723708</v>
      </c>
      <c r="S67" s="244">
        <f t="shared" si="52"/>
        <v>1.3803160000000001</v>
      </c>
      <c r="T67" s="244">
        <f t="shared" si="52"/>
        <v>0</v>
      </c>
      <c r="U67" s="244">
        <f t="shared" si="52"/>
        <v>0</v>
      </c>
      <c r="V67" s="244">
        <f t="shared" si="52"/>
        <v>0</v>
      </c>
      <c r="W67" s="244">
        <f t="shared" si="52"/>
        <v>0</v>
      </c>
      <c r="X67" s="244">
        <f t="shared" si="52"/>
        <v>0</v>
      </c>
      <c r="Y67" s="244">
        <f t="shared" si="52"/>
        <v>0</v>
      </c>
      <c r="Z67" s="245">
        <f t="shared" si="52"/>
        <v>9.4647400000000008</v>
      </c>
      <c r="AA67" s="245">
        <f t="shared" si="52"/>
        <v>9.3916599999999999</v>
      </c>
      <c r="AB67" s="248">
        <f t="shared" si="39"/>
        <v>-7.721289755450278E-3</v>
      </c>
    </row>
    <row r="68" spans="1:28">
      <c r="A68" s="242" t="s">
        <v>27</v>
      </c>
      <c r="B68" s="242" t="str">
        <f t="shared" ref="B68:Y68" si="55">B37</f>
        <v>Cantidad</v>
      </c>
      <c r="C68" s="242" t="str">
        <f t="shared" si="55"/>
        <v>(Miles Tm.)</v>
      </c>
      <c r="D68" s="243">
        <f>D29</f>
        <v>7.1777029999999993</v>
      </c>
      <c r="E68" s="243">
        <f>E29</f>
        <v>6.8411140000000001</v>
      </c>
      <c r="F68" s="243">
        <f>F29</f>
        <v>6.7791249999999996</v>
      </c>
      <c r="G68" s="243">
        <f t="shared" ref="G68:R68" si="56">G29</f>
        <v>7.959607000000001</v>
      </c>
      <c r="H68" s="243">
        <f t="shared" si="56"/>
        <v>9.2557340000000003</v>
      </c>
      <c r="I68" s="243">
        <f t="shared" si="56"/>
        <v>9.7848829999999989</v>
      </c>
      <c r="J68" s="243">
        <f t="shared" si="56"/>
        <v>10.373199999999999</v>
      </c>
      <c r="K68" s="243">
        <f t="shared" si="56"/>
        <v>11.368120999999999</v>
      </c>
      <c r="L68" s="243">
        <f t="shared" si="56"/>
        <v>11.646831000000001</v>
      </c>
      <c r="M68" s="243">
        <f t="shared" ref="M68" si="57">M29</f>
        <v>19.371681000000002</v>
      </c>
      <c r="N68" s="244">
        <f t="shared" si="56"/>
        <v>1.3887149999999999</v>
      </c>
      <c r="O68" s="244">
        <f t="shared" si="56"/>
        <v>0.74816900000000008</v>
      </c>
      <c r="P68" s="244">
        <f t="shared" si="56"/>
        <v>1.2708390000000001</v>
      </c>
      <c r="Q68" s="244">
        <f t="shared" si="56"/>
        <v>1.45044</v>
      </c>
      <c r="R68" s="244">
        <f t="shared" si="56"/>
        <v>1.2173690000000001</v>
      </c>
      <c r="S68" s="244">
        <f t="shared" si="55"/>
        <v>1.7185559960000001</v>
      </c>
      <c r="T68" s="244">
        <f t="shared" si="55"/>
        <v>0</v>
      </c>
      <c r="U68" s="244">
        <f t="shared" si="55"/>
        <v>0</v>
      </c>
      <c r="V68" s="244">
        <f t="shared" si="55"/>
        <v>0</v>
      </c>
      <c r="W68" s="244">
        <f t="shared" si="55"/>
        <v>0</v>
      </c>
      <c r="X68" s="244">
        <f t="shared" si="55"/>
        <v>0</v>
      </c>
      <c r="Y68" s="244">
        <f t="shared" si="55"/>
        <v>0</v>
      </c>
      <c r="Z68" s="245">
        <f t="shared" ref="Z68:AA68" si="58">Z29</f>
        <v>6.1634950000000002</v>
      </c>
      <c r="AA68" s="245">
        <f t="shared" si="58"/>
        <v>7.1321740000000009</v>
      </c>
      <c r="AB68" s="248">
        <f t="shared" si="39"/>
        <v>0.15716391430511445</v>
      </c>
    </row>
    <row r="69" spans="1:28">
      <c r="A69" s="242" t="s">
        <v>29</v>
      </c>
      <c r="B69" s="242" t="str">
        <f t="shared" ref="B69:AA69" si="59">B37</f>
        <v>Cantidad</v>
      </c>
      <c r="C69" s="242" t="str">
        <f t="shared" si="59"/>
        <v>(Miles Tm.)</v>
      </c>
      <c r="D69" s="243">
        <f t="shared" ref="D69:E69" si="60">D37</f>
        <v>16.161707224000001</v>
      </c>
      <c r="E69" s="243">
        <f t="shared" si="60"/>
        <v>18.255964222000003</v>
      </c>
      <c r="F69" s="243">
        <f t="shared" si="59"/>
        <v>12.22908432</v>
      </c>
      <c r="G69" s="243">
        <f t="shared" si="59"/>
        <v>16.693816124000001</v>
      </c>
      <c r="H69" s="243">
        <f t="shared" si="59"/>
        <v>19.451061820000003</v>
      </c>
      <c r="I69" s="243">
        <f t="shared" si="59"/>
        <v>17.877299378000004</v>
      </c>
      <c r="J69" s="243">
        <f t="shared" si="59"/>
        <v>18.448508504000003</v>
      </c>
      <c r="K69" s="243">
        <f t="shared" si="59"/>
        <v>16.477174284000004</v>
      </c>
      <c r="L69" s="243">
        <f t="shared" ref="L69:M69" si="61">L37</f>
        <v>17.754669809999999</v>
      </c>
      <c r="M69" s="243">
        <f t="shared" si="61"/>
        <v>24.406133279999999</v>
      </c>
      <c r="N69" s="244">
        <f t="shared" si="59"/>
        <v>1.5830079720000001</v>
      </c>
      <c r="O69" s="244">
        <f t="shared" si="59"/>
        <v>1.743105474</v>
      </c>
      <c r="P69" s="244">
        <f t="shared" si="59"/>
        <v>1.9565257700000001</v>
      </c>
      <c r="Q69" s="244">
        <f t="shared" si="59"/>
        <v>1.3996478880000001</v>
      </c>
      <c r="R69" s="244">
        <f t="shared" si="59"/>
        <v>1.8504337840000002</v>
      </c>
      <c r="S69" s="244">
        <f t="shared" si="59"/>
        <v>1.7185559960000001</v>
      </c>
      <c r="T69" s="244">
        <f t="shared" si="59"/>
        <v>0</v>
      </c>
      <c r="U69" s="244">
        <f t="shared" si="59"/>
        <v>0</v>
      </c>
      <c r="V69" s="244">
        <f t="shared" si="59"/>
        <v>0</v>
      </c>
      <c r="W69" s="244">
        <f t="shared" si="59"/>
        <v>0</v>
      </c>
      <c r="X69" s="244">
        <f t="shared" si="59"/>
        <v>0</v>
      </c>
      <c r="Y69" s="244">
        <f t="shared" si="59"/>
        <v>0</v>
      </c>
      <c r="Z69" s="245">
        <f t="shared" si="59"/>
        <v>10.606325680000001</v>
      </c>
      <c r="AA69" s="245">
        <f t="shared" si="59"/>
        <v>10.251276883999999</v>
      </c>
      <c r="AB69" s="248">
        <f t="shared" si="39"/>
        <v>-3.3475192702172585E-2</v>
      </c>
    </row>
    <row r="70" spans="1:28">
      <c r="AB70" s="21"/>
    </row>
    <row r="72" spans="1:28">
      <c r="L72" s="10"/>
      <c r="M72" s="10"/>
      <c r="O72" s="216"/>
      <c r="P72" s="216"/>
      <c r="Q72" s="216"/>
      <c r="R72" s="291"/>
      <c r="S72" s="216"/>
      <c r="T72" s="291"/>
      <c r="U72" s="291"/>
      <c r="V72" s="291"/>
      <c r="W72" s="291"/>
      <c r="X72" s="216"/>
    </row>
    <row r="73" spans="1:28">
      <c r="O73" s="216"/>
      <c r="P73" s="216"/>
      <c r="Q73" s="216"/>
      <c r="R73" s="291"/>
      <c r="S73" s="216"/>
      <c r="T73" s="291"/>
      <c r="U73" s="291"/>
      <c r="V73" s="291"/>
      <c r="W73" s="291"/>
      <c r="X73" s="216"/>
    </row>
    <row r="79" spans="1:28">
      <c r="L79" s="332"/>
      <c r="M79" s="332"/>
      <c r="N79" s="333"/>
      <c r="O79" s="334"/>
      <c r="P79" s="333"/>
      <c r="Q79" s="334"/>
      <c r="R79" s="334"/>
      <c r="S79" s="334"/>
      <c r="T79" s="291"/>
      <c r="U79" s="216"/>
    </row>
    <row r="80" spans="1:28">
      <c r="L80" s="332"/>
      <c r="M80" s="332"/>
      <c r="N80" s="333"/>
      <c r="O80" s="334"/>
      <c r="P80" s="333"/>
      <c r="Q80" s="334"/>
      <c r="R80" s="334"/>
      <c r="S80" s="334"/>
      <c r="T80" s="291"/>
      <c r="U80" s="216"/>
    </row>
    <row r="81" spans="12:21">
      <c r="L81" s="331"/>
      <c r="M81" s="331"/>
      <c r="N81" s="331"/>
      <c r="O81" s="331"/>
      <c r="P81" s="331"/>
      <c r="Q81" s="331"/>
      <c r="R81" s="331"/>
      <c r="S81" s="331"/>
      <c r="T81" s="331"/>
      <c r="U81" s="331"/>
    </row>
  </sheetData>
  <mergeCells count="2">
    <mergeCell ref="Z4:AA4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O30"/>
  <sheetViews>
    <sheetView zoomScale="130" zoomScaleNormal="130" workbookViewId="0">
      <pane xSplit="1" topLeftCell="B1" activePane="topRight" state="frozen"/>
      <selection activeCell="D34" sqref="D34"/>
      <selection pane="topRight"/>
    </sheetView>
  </sheetViews>
  <sheetFormatPr baseColWidth="10" defaultColWidth="11.5703125" defaultRowHeight="12"/>
  <cols>
    <col min="1" max="1" width="37.5703125" style="12" customWidth="1"/>
    <col min="2" max="10" width="6.7109375" style="12" customWidth="1"/>
    <col min="11" max="12" width="8.28515625" style="12" customWidth="1"/>
    <col min="13" max="13" width="11.5703125" style="12"/>
    <col min="14" max="14" width="11.5703125" style="10"/>
    <col min="15" max="15" width="15.7109375" style="10" bestFit="1" customWidth="1"/>
    <col min="16" max="16384" width="11.5703125" style="10"/>
  </cols>
  <sheetData>
    <row r="1" spans="1:15" ht="15">
      <c r="A1" s="1" t="s">
        <v>227</v>
      </c>
    </row>
    <row r="2" spans="1:15" ht="15">
      <c r="A2" s="15" t="s">
        <v>152</v>
      </c>
    </row>
    <row r="4" spans="1:15" ht="14.45" customHeight="1">
      <c r="A4" s="181" t="s">
        <v>76</v>
      </c>
      <c r="B4" s="318">
        <v>2008</v>
      </c>
      <c r="C4" s="318">
        <v>2009</v>
      </c>
      <c r="D4" s="318">
        <v>2010</v>
      </c>
      <c r="E4" s="318">
        <v>2011</v>
      </c>
      <c r="F4" s="318">
        <v>2012</v>
      </c>
      <c r="G4" s="318">
        <v>2013</v>
      </c>
      <c r="H4" s="318">
        <v>2014</v>
      </c>
      <c r="I4" s="318">
        <v>2015</v>
      </c>
      <c r="J4" s="225">
        <v>2016</v>
      </c>
      <c r="K4" s="294">
        <v>2016</v>
      </c>
      <c r="L4" s="275">
        <v>2017</v>
      </c>
      <c r="M4" s="294" t="s">
        <v>38</v>
      </c>
      <c r="N4" s="179" t="s">
        <v>72</v>
      </c>
    </row>
    <row r="5" spans="1:15" s="54" customForma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517" t="s">
        <v>608</v>
      </c>
      <c r="L5" s="517"/>
      <c r="M5" s="183"/>
      <c r="N5" s="183"/>
    </row>
    <row r="6" spans="1:15" s="32" customFormat="1">
      <c r="A6" s="71"/>
      <c r="B6" s="31"/>
      <c r="C6" s="31"/>
      <c r="D6" s="31"/>
      <c r="E6" s="31"/>
      <c r="F6" s="31"/>
      <c r="G6" s="31"/>
      <c r="H6" s="31"/>
      <c r="L6" s="31"/>
      <c r="M6" s="31"/>
      <c r="N6" s="31"/>
    </row>
    <row r="7" spans="1:15" s="32" customFormat="1" ht="12.75" thickBot="1">
      <c r="A7" s="30"/>
      <c r="B7" s="31"/>
      <c r="C7" s="31"/>
      <c r="D7" s="31"/>
      <c r="E7" s="31"/>
      <c r="F7" s="31"/>
      <c r="G7" s="31"/>
      <c r="H7" s="31"/>
      <c r="K7" s="299"/>
      <c r="L7" s="300"/>
      <c r="M7" s="31"/>
      <c r="N7" s="31"/>
    </row>
    <row r="8" spans="1:15">
      <c r="H8" s="28"/>
      <c r="K8" s="301"/>
      <c r="L8" s="302"/>
      <c r="M8" s="295"/>
      <c r="N8" s="279"/>
    </row>
    <row r="9" spans="1:15">
      <c r="A9" s="184" t="s">
        <v>355</v>
      </c>
      <c r="B9" s="185">
        <v>18100.9679482994</v>
      </c>
      <c r="C9" s="185">
        <v>16481.813528277929</v>
      </c>
      <c r="D9" s="185">
        <v>21902.831565768924</v>
      </c>
      <c r="E9" s="185">
        <v>27525.674834212732</v>
      </c>
      <c r="F9" s="185">
        <v>27466.673086776646</v>
      </c>
      <c r="G9" s="185">
        <v>23789.445416193055</v>
      </c>
      <c r="H9" s="185">
        <v>20545.413928408008</v>
      </c>
      <c r="I9" s="229">
        <v>18836.319853859721</v>
      </c>
      <c r="J9" s="327">
        <v>21652.039016532108</v>
      </c>
      <c r="K9" s="303">
        <v>9570.6583467195705</v>
      </c>
      <c r="L9" s="304">
        <v>12264.601866210836</v>
      </c>
      <c r="M9" s="297">
        <f>L9/K9-1</f>
        <v>0.28147943661729813</v>
      </c>
      <c r="N9" s="280">
        <f>L9/$L$24</f>
        <v>0.59868324596096578</v>
      </c>
    </row>
    <row r="10" spans="1:15">
      <c r="A10" s="184" t="s">
        <v>319</v>
      </c>
      <c r="B10" s="185">
        <v>175.89179999999999</v>
      </c>
      <c r="C10" s="185">
        <v>148.02010000000001</v>
      </c>
      <c r="D10" s="185">
        <v>251.68170000000003</v>
      </c>
      <c r="E10" s="185">
        <v>491.9676</v>
      </c>
      <c r="F10" s="185">
        <v>722.2650000000001</v>
      </c>
      <c r="G10" s="185">
        <v>721.94380000000012</v>
      </c>
      <c r="H10" s="185">
        <v>663.60569999999996</v>
      </c>
      <c r="I10" s="229">
        <v>697.67470000000003</v>
      </c>
      <c r="J10" s="327">
        <v>639.86619999999994</v>
      </c>
      <c r="K10" s="303">
        <v>307.61259999999999</v>
      </c>
      <c r="L10" s="304">
        <v>258.24470000000002</v>
      </c>
      <c r="M10" s="297">
        <f t="shared" ref="M10:M21" si="0">L10/K10-1</f>
        <v>-0.16048724922191082</v>
      </c>
      <c r="N10" s="280">
        <f t="shared" ref="N10:N21" si="1">L10/$L$24</f>
        <v>1.260593510778037E-2</v>
      </c>
    </row>
    <row r="11" spans="1:15">
      <c r="A11" s="184" t="s">
        <v>320</v>
      </c>
      <c r="B11" s="185">
        <v>908.78440000000012</v>
      </c>
      <c r="C11" s="185">
        <v>570.93029999999999</v>
      </c>
      <c r="D11" s="185">
        <v>949.29350000000011</v>
      </c>
      <c r="E11" s="185">
        <v>1129.5879</v>
      </c>
      <c r="F11" s="185">
        <v>1301.0628000000002</v>
      </c>
      <c r="G11" s="185">
        <v>1320.0777</v>
      </c>
      <c r="H11" s="185">
        <v>1148.5262999999998</v>
      </c>
      <c r="I11" s="229">
        <v>1080.2878000000001</v>
      </c>
      <c r="J11" s="327">
        <v>1083.5482999999999</v>
      </c>
      <c r="K11" s="303">
        <v>508.16200000000003</v>
      </c>
      <c r="L11" s="304">
        <v>594.60529999999994</v>
      </c>
      <c r="M11" s="297">
        <f t="shared" si="0"/>
        <v>0.17010972878727637</v>
      </c>
      <c r="N11" s="280">
        <f t="shared" si="1"/>
        <v>2.9025013200821848E-2</v>
      </c>
    </row>
    <row r="12" spans="1:15">
      <c r="A12" s="184" t="s">
        <v>321</v>
      </c>
      <c r="B12" s="185">
        <v>327.77690000000001</v>
      </c>
      <c r="C12" s="185">
        <v>368.9264</v>
      </c>
      <c r="D12" s="185">
        <v>393.05259999999987</v>
      </c>
      <c r="E12" s="185">
        <v>475.91149999999999</v>
      </c>
      <c r="F12" s="185">
        <v>545.32429999999999</v>
      </c>
      <c r="G12" s="185">
        <v>544.48760000000016</v>
      </c>
      <c r="H12" s="185">
        <v>581.29720000000009</v>
      </c>
      <c r="I12" s="229">
        <v>525.20709999999997</v>
      </c>
      <c r="J12" s="327">
        <v>442.02819999999997</v>
      </c>
      <c r="K12" s="303">
        <v>215.83440000000002</v>
      </c>
      <c r="L12" s="304">
        <v>221.1096</v>
      </c>
      <c r="M12" s="297">
        <f t="shared" si="0"/>
        <v>2.4440960291779223E-2</v>
      </c>
      <c r="N12" s="280">
        <f t="shared" si="1"/>
        <v>1.0793225453638639E-2</v>
      </c>
      <c r="O12" s="290">
        <f>SUM(N9:N12)</f>
        <v>0.65110741972320663</v>
      </c>
    </row>
    <row r="13" spans="1:15">
      <c r="A13" s="61" t="s">
        <v>322</v>
      </c>
      <c r="B13" s="25">
        <v>2681.4368000245331</v>
      </c>
      <c r="C13" s="25">
        <v>1920.8202588002309</v>
      </c>
      <c r="D13" s="25">
        <v>3088.1233844173048</v>
      </c>
      <c r="E13" s="25">
        <v>4567.8024539648541</v>
      </c>
      <c r="F13" s="25">
        <v>4995.5372719897332</v>
      </c>
      <c r="G13" s="25">
        <v>5270.9630859503377</v>
      </c>
      <c r="H13" s="25">
        <v>4562.2725959757954</v>
      </c>
      <c r="I13" s="228">
        <v>2301.9020648507772</v>
      </c>
      <c r="J13" s="328">
        <v>2209.6042506134827</v>
      </c>
      <c r="K13" s="305">
        <v>817.79661492018897</v>
      </c>
      <c r="L13" s="306">
        <v>1501.125675178974</v>
      </c>
      <c r="M13" s="298">
        <f t="shared" si="0"/>
        <v>0.83557335380444564</v>
      </c>
      <c r="N13" s="281">
        <f t="shared" si="1"/>
        <v>7.3275822698119802E-2</v>
      </c>
      <c r="O13" s="21">
        <f>100%-O12</f>
        <v>0.34889258027679337</v>
      </c>
    </row>
    <row r="14" spans="1:15">
      <c r="A14" s="61" t="s">
        <v>346</v>
      </c>
      <c r="B14" s="25">
        <v>1797.3858471823089</v>
      </c>
      <c r="C14" s="25">
        <v>1683.2136660010215</v>
      </c>
      <c r="D14" s="25">
        <v>1884.2183061226253</v>
      </c>
      <c r="E14" s="25">
        <v>2113.5156486492629</v>
      </c>
      <c r="F14" s="25">
        <v>2311.7126019672733</v>
      </c>
      <c r="G14" s="25">
        <v>1706.6950634617754</v>
      </c>
      <c r="H14" s="25">
        <v>1730.5254660543083</v>
      </c>
      <c r="I14" s="228">
        <v>1449.312460068011</v>
      </c>
      <c r="J14" s="328">
        <v>1266.7486399764689</v>
      </c>
      <c r="K14" s="305">
        <v>638.60559919686943</v>
      </c>
      <c r="L14" s="306">
        <v>1152.6294885374587</v>
      </c>
      <c r="M14" s="298">
        <f t="shared" si="0"/>
        <v>0.80491603892455976</v>
      </c>
      <c r="N14" s="281">
        <f t="shared" si="1"/>
        <v>5.6264359097465626E-2</v>
      </c>
    </row>
    <row r="15" spans="1:15">
      <c r="A15" s="61" t="s">
        <v>323</v>
      </c>
      <c r="B15" s="25">
        <v>685.93448714902649</v>
      </c>
      <c r="C15" s="25">
        <v>634.36531445369326</v>
      </c>
      <c r="D15" s="25">
        <v>975.09790797619473</v>
      </c>
      <c r="E15" s="25">
        <v>1689.3502871966998</v>
      </c>
      <c r="F15" s="25">
        <v>1094.8051389253683</v>
      </c>
      <c r="G15" s="25">
        <v>785.88057815767991</v>
      </c>
      <c r="H15" s="25">
        <v>847.43103959854761</v>
      </c>
      <c r="I15" s="228">
        <v>703.8922290231435</v>
      </c>
      <c r="J15" s="328">
        <v>875.63225430814714</v>
      </c>
      <c r="K15" s="305">
        <v>162.88006991211319</v>
      </c>
      <c r="L15" s="306">
        <v>182.53190033067722</v>
      </c>
      <c r="M15" s="298">
        <f t="shared" si="0"/>
        <v>0.12065214872002294</v>
      </c>
      <c r="N15" s="281">
        <f t="shared" si="1"/>
        <v>8.9100968603357637E-3</v>
      </c>
    </row>
    <row r="16" spans="1:15">
      <c r="A16" s="61" t="s">
        <v>324</v>
      </c>
      <c r="B16" s="25">
        <v>1912.6476</v>
      </c>
      <c r="C16" s="25">
        <v>1827.6067999999998</v>
      </c>
      <c r="D16" s="25">
        <v>2202.5515999999998</v>
      </c>
      <c r="E16" s="25">
        <v>2835.5270999999998</v>
      </c>
      <c r="F16" s="25">
        <v>3082.7011000000002</v>
      </c>
      <c r="G16" s="25">
        <v>3444.3696</v>
      </c>
      <c r="H16" s="25">
        <v>4231.3062</v>
      </c>
      <c r="I16" s="228">
        <v>4387.2945000000009</v>
      </c>
      <c r="J16" s="328">
        <v>4667.4306999999999</v>
      </c>
      <c r="K16" s="305">
        <v>1981.7271000000001</v>
      </c>
      <c r="L16" s="306">
        <v>2174.64</v>
      </c>
      <c r="M16" s="298">
        <f t="shared" si="0"/>
        <v>9.7345845449658519E-2</v>
      </c>
      <c r="N16" s="281">
        <f t="shared" si="1"/>
        <v>0.10615269441263848</v>
      </c>
    </row>
    <row r="17" spans="1:14">
      <c r="A17" s="61" t="s">
        <v>345</v>
      </c>
      <c r="B17" s="25">
        <v>621.93760000000009</v>
      </c>
      <c r="C17" s="25">
        <v>517.92150000000004</v>
      </c>
      <c r="D17" s="25">
        <v>643.65350000000001</v>
      </c>
      <c r="E17" s="25">
        <v>1049.4242000000002</v>
      </c>
      <c r="F17" s="25">
        <v>1016.9302</v>
      </c>
      <c r="G17" s="25">
        <v>1030.2617</v>
      </c>
      <c r="H17" s="25">
        <v>1155.346</v>
      </c>
      <c r="I17" s="228">
        <v>933.53810000000021</v>
      </c>
      <c r="J17" s="328">
        <v>907.48299999999995</v>
      </c>
      <c r="K17" s="305">
        <v>407.39049999999997</v>
      </c>
      <c r="L17" s="306">
        <v>615.14589999999987</v>
      </c>
      <c r="M17" s="298">
        <f t="shared" si="0"/>
        <v>0.50996623632607996</v>
      </c>
      <c r="N17" s="281">
        <f t="shared" si="1"/>
        <v>3.0027680324967561E-2</v>
      </c>
    </row>
    <row r="18" spans="1:14">
      <c r="A18" s="238" t="s">
        <v>325</v>
      </c>
      <c r="B18" s="239">
        <v>2025.8468000000005</v>
      </c>
      <c r="C18" s="239">
        <v>1495.3791999999999</v>
      </c>
      <c r="D18" s="239">
        <v>1560.8283999999999</v>
      </c>
      <c r="E18" s="239">
        <v>1989.8615</v>
      </c>
      <c r="F18" s="239">
        <v>2177.0586000000003</v>
      </c>
      <c r="G18" s="239">
        <v>1927.9707999999998</v>
      </c>
      <c r="H18" s="239">
        <v>1800.1976000000002</v>
      </c>
      <c r="I18" s="228">
        <v>1328.5608999999999</v>
      </c>
      <c r="J18" s="328">
        <v>1195.4779000000001</v>
      </c>
      <c r="K18" s="305">
        <v>586.26350000000002</v>
      </c>
      <c r="L18" s="306">
        <v>585.18629999999996</v>
      </c>
      <c r="M18" s="298">
        <f t="shared" si="0"/>
        <v>-1.837399053497335E-3</v>
      </c>
      <c r="N18" s="281">
        <f t="shared" si="1"/>
        <v>2.8565234925487706E-2</v>
      </c>
    </row>
    <row r="19" spans="1:14">
      <c r="A19" s="238" t="s">
        <v>326</v>
      </c>
      <c r="B19" s="239">
        <v>427.76830000000001</v>
      </c>
      <c r="C19" s="239">
        <v>335.83899999999994</v>
      </c>
      <c r="D19" s="239">
        <v>359.17520000000002</v>
      </c>
      <c r="E19" s="239">
        <v>401.69369999999998</v>
      </c>
      <c r="F19" s="239">
        <v>438.08229999999998</v>
      </c>
      <c r="G19" s="239">
        <v>427.33410000000003</v>
      </c>
      <c r="H19" s="239">
        <v>416.25689999999997</v>
      </c>
      <c r="I19" s="228">
        <v>352.39059999999995</v>
      </c>
      <c r="J19" s="328">
        <v>321.1798</v>
      </c>
      <c r="K19" s="305">
        <v>143.51530000000002</v>
      </c>
      <c r="L19" s="306">
        <v>168.0641</v>
      </c>
      <c r="M19" s="298">
        <f t="shared" si="0"/>
        <v>0.17105353923937017</v>
      </c>
      <c r="N19" s="281">
        <f t="shared" si="1"/>
        <v>8.2038668694750013E-3</v>
      </c>
    </row>
    <row r="20" spans="1:14">
      <c r="A20" s="238" t="s">
        <v>344</v>
      </c>
      <c r="B20" s="239">
        <v>1040.7969000000001</v>
      </c>
      <c r="C20" s="239">
        <v>837.80100000000004</v>
      </c>
      <c r="D20" s="239">
        <v>1228.2731999999999</v>
      </c>
      <c r="E20" s="239">
        <v>1654.8217</v>
      </c>
      <c r="F20" s="239">
        <v>1636.3205999999998</v>
      </c>
      <c r="G20" s="239">
        <v>1510.0326</v>
      </c>
      <c r="H20" s="239">
        <v>1514.9664</v>
      </c>
      <c r="I20" s="228">
        <v>1401.8610999999996</v>
      </c>
      <c r="J20" s="328">
        <v>1333.8604999999998</v>
      </c>
      <c r="K20" s="305">
        <v>670.11519999999996</v>
      </c>
      <c r="L20" s="306">
        <v>642.3907999999999</v>
      </c>
      <c r="M20" s="298">
        <f t="shared" si="0"/>
        <v>-4.1372587877427702E-2</v>
      </c>
      <c r="N20" s="281">
        <f t="shared" si="1"/>
        <v>3.135761058652943E-2</v>
      </c>
    </row>
    <row r="21" spans="1:14">
      <c r="A21" s="61" t="s">
        <v>32</v>
      </c>
      <c r="B21" s="25">
        <v>311.30424654000001</v>
      </c>
      <c r="C21" s="25">
        <v>247.88257134000003</v>
      </c>
      <c r="D21" s="25">
        <v>364.29995030999999</v>
      </c>
      <c r="E21" s="25">
        <v>450.82314214999997</v>
      </c>
      <c r="F21" s="25">
        <v>622.13367848000007</v>
      </c>
      <c r="G21" s="25">
        <v>381.17453501</v>
      </c>
      <c r="H21" s="25">
        <v>335.53756860000004</v>
      </c>
      <c r="I21" s="228">
        <v>237.42250985999999</v>
      </c>
      <c r="J21" s="328">
        <v>242.61170436</v>
      </c>
      <c r="K21" s="307">
        <v>110.31499366999998</v>
      </c>
      <c r="L21" s="308">
        <v>125.68576745</v>
      </c>
      <c r="M21" s="298">
        <f t="shared" si="0"/>
        <v>0.13933530945014305</v>
      </c>
      <c r="N21" s="281">
        <f t="shared" si="1"/>
        <v>6.1352145017739921E-3</v>
      </c>
    </row>
    <row r="22" spans="1:14" ht="12.75" thickBot="1">
      <c r="A22" s="61"/>
      <c r="B22" s="25"/>
      <c r="C22" s="25"/>
      <c r="D22" s="25"/>
      <c r="E22" s="25"/>
      <c r="F22" s="25"/>
      <c r="G22" s="25"/>
      <c r="H22" s="25"/>
      <c r="J22" s="23"/>
      <c r="K22" s="23"/>
      <c r="L22" s="282"/>
      <c r="M22" s="296"/>
      <c r="N22" s="283"/>
    </row>
    <row r="23" spans="1:14">
      <c r="A23" s="61"/>
      <c r="B23" s="14"/>
      <c r="C23" s="14"/>
      <c r="D23" s="14"/>
      <c r="E23" s="14"/>
      <c r="F23" s="14"/>
      <c r="G23" s="14"/>
      <c r="H23" s="14"/>
      <c r="L23" s="14"/>
      <c r="M23" s="14"/>
      <c r="N23" s="21"/>
    </row>
    <row r="24" spans="1:14">
      <c r="A24" s="62" t="s">
        <v>75</v>
      </c>
      <c r="B24" s="17">
        <v>28094.019126088009</v>
      </c>
      <c r="C24" s="17">
        <v>31018.47962919527</v>
      </c>
      <c r="D24" s="17">
        <v>27070.51963887288</v>
      </c>
      <c r="E24" s="17">
        <f t="shared" ref="E24:K24" si="2">SUM(E9:E21)</f>
        <v>46375.961566173552</v>
      </c>
      <c r="F24" s="17">
        <f t="shared" si="2"/>
        <v>47410.606678139018</v>
      </c>
      <c r="G24" s="17">
        <f t="shared" si="2"/>
        <v>42860.636578772857</v>
      </c>
      <c r="H24" s="17">
        <f t="shared" si="2"/>
        <v>39532.682898636653</v>
      </c>
      <c r="I24" s="17">
        <f t="shared" si="2"/>
        <v>34235.663917661652</v>
      </c>
      <c r="J24" s="17">
        <f t="shared" si="2"/>
        <v>36837.510465790205</v>
      </c>
      <c r="K24" s="17">
        <f t="shared" si="2"/>
        <v>16120.876224418742</v>
      </c>
      <c r="L24" s="17">
        <f>SUM(L9:L21)</f>
        <v>20485.961397707946</v>
      </c>
      <c r="M24" s="63">
        <f t="shared" ref="M24:M26" si="3">L24/K24-1</f>
        <v>0.27077220323032369</v>
      </c>
      <c r="N24" s="63">
        <v>1</v>
      </c>
    </row>
    <row r="25" spans="1:14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73"/>
    </row>
    <row r="26" spans="1:14">
      <c r="A26" s="62" t="s">
        <v>361</v>
      </c>
      <c r="B26" s="17">
        <f t="shared" ref="B26:J26" si="4">SUM(B9:B12)</f>
        <v>19513.421048299402</v>
      </c>
      <c r="C26" s="17">
        <f t="shared" si="4"/>
        <v>17569.690328277931</v>
      </c>
      <c r="D26" s="17">
        <f t="shared" si="4"/>
        <v>23496.859365768923</v>
      </c>
      <c r="E26" s="17">
        <f t="shared" si="4"/>
        <v>29623.141834212729</v>
      </c>
      <c r="F26" s="17">
        <f t="shared" si="4"/>
        <v>30035.325186776645</v>
      </c>
      <c r="G26" s="17">
        <f t="shared" si="4"/>
        <v>26375.954516193058</v>
      </c>
      <c r="H26" s="17">
        <f t="shared" si="4"/>
        <v>22938.843128408011</v>
      </c>
      <c r="I26" s="17">
        <f t="shared" si="4"/>
        <v>21139.489453859722</v>
      </c>
      <c r="J26" s="17">
        <f t="shared" si="4"/>
        <v>23817.481716532107</v>
      </c>
      <c r="K26" s="17">
        <f>SUM(K9:K12)</f>
        <v>10602.267346719571</v>
      </c>
      <c r="L26" s="17">
        <f>SUM(L9:L12)</f>
        <v>13338.561466210835</v>
      </c>
      <c r="M26" s="63">
        <f t="shared" si="3"/>
        <v>0.25808574996346367</v>
      </c>
      <c r="N26" s="63">
        <f>SUM(N9:N12)</f>
        <v>0.65110741972320663</v>
      </c>
    </row>
    <row r="29" spans="1:14">
      <c r="A29" s="5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47" customFormat="1"/>
  </sheetData>
  <mergeCells count="1">
    <mergeCell ref="K5:L5"/>
  </mergeCells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1"/>
  <sheetViews>
    <sheetView zoomScaleNormal="100" workbookViewId="0"/>
  </sheetViews>
  <sheetFormatPr baseColWidth="10" defaultColWidth="11.5703125" defaultRowHeight="12"/>
  <cols>
    <col min="1" max="1" width="37.5703125" style="12" customWidth="1"/>
    <col min="2" max="2" width="21.28515625" style="12" customWidth="1"/>
    <col min="3" max="4" width="11.5703125" style="10"/>
    <col min="5" max="5" width="37.5703125" style="12" hidden="1" customWidth="1"/>
    <col min="6" max="6" width="6.7109375" style="12" hidden="1" customWidth="1"/>
    <col min="7" max="8" width="0" style="10" hidden="1" customWidth="1"/>
    <col min="9" max="16384" width="11.5703125" style="10"/>
  </cols>
  <sheetData>
    <row r="1" spans="1:7" ht="15">
      <c r="A1" s="1" t="s">
        <v>357</v>
      </c>
      <c r="E1" s="1"/>
    </row>
    <row r="2" spans="1:7" ht="15">
      <c r="A2" s="15" t="s">
        <v>356</v>
      </c>
      <c r="E2" s="15"/>
    </row>
    <row r="4" spans="1:7" ht="14.45" customHeight="1">
      <c r="A4" s="181" t="s">
        <v>76</v>
      </c>
      <c r="B4" s="276">
        <v>2016</v>
      </c>
      <c r="C4" s="276" t="s">
        <v>72</v>
      </c>
      <c r="E4" s="1"/>
    </row>
    <row r="5" spans="1:7" s="54" customFormat="1" ht="15">
      <c r="A5" s="182"/>
      <c r="B5" s="183"/>
      <c r="C5" s="183"/>
      <c r="E5" s="1"/>
      <c r="F5" s="12"/>
      <c r="G5" s="10"/>
    </row>
    <row r="6" spans="1:7" s="32" customFormat="1" ht="15">
      <c r="A6" s="71"/>
      <c r="B6" s="31"/>
      <c r="C6" s="31"/>
      <c r="E6" s="1"/>
      <c r="F6" s="12"/>
      <c r="G6" s="10"/>
    </row>
    <row r="7" spans="1:7" s="32" customFormat="1" ht="12.75" thickBot="1">
      <c r="A7" s="286" t="s">
        <v>359</v>
      </c>
      <c r="B7" s="287">
        <f>SUM(B9:B17)</f>
        <v>12264.60186621084</v>
      </c>
      <c r="C7" s="281">
        <f>B7/$B$24</f>
        <v>0.91948460089039241</v>
      </c>
      <c r="E7" s="30"/>
      <c r="F7" s="31"/>
      <c r="G7" s="31"/>
    </row>
    <row r="8" spans="1:7">
      <c r="C8" s="279"/>
      <c r="G8" s="279"/>
    </row>
    <row r="9" spans="1:7" s="32" customFormat="1">
      <c r="A9" s="238" t="s">
        <v>9</v>
      </c>
      <c r="B9" s="239">
        <f>'03.1 EXPORTACIONES MINERAS'!AA8</f>
        <v>6184.3859054107888</v>
      </c>
      <c r="C9" s="281">
        <f t="shared" ref="C9:C17" si="0">B9/$B$24</f>
        <v>0.4636471422407159</v>
      </c>
      <c r="E9" s="238" t="s">
        <v>9</v>
      </c>
      <c r="F9" s="239">
        <v>6897.5175063077559</v>
      </c>
      <c r="G9" s="281">
        <v>0.45480860832773023</v>
      </c>
    </row>
    <row r="10" spans="1:7" s="32" customFormat="1">
      <c r="A10" s="238" t="s">
        <v>16</v>
      </c>
      <c r="B10" s="239">
        <f>'03.1 EXPORTACIONES MINERAS'!AA12</f>
        <v>3623.4776174973777</v>
      </c>
      <c r="C10" s="281">
        <f t="shared" si="0"/>
        <v>0.27165430295285958</v>
      </c>
      <c r="E10" s="238" t="s">
        <v>16</v>
      </c>
      <c r="F10" s="239">
        <v>5333.5725486439305</v>
      </c>
      <c r="G10" s="281">
        <v>0.35168518326272996</v>
      </c>
    </row>
    <row r="11" spans="1:7" s="32" customFormat="1">
      <c r="A11" s="238" t="s">
        <v>19</v>
      </c>
      <c r="B11" s="239">
        <f>'03.1 EXPORTACIONES MINERAS'!AA16</f>
        <v>1052.4170781572211</v>
      </c>
      <c r="C11" s="281">
        <f t="shared" si="0"/>
        <v>7.8900343250896857E-2</v>
      </c>
      <c r="E11" s="238" t="s">
        <v>25</v>
      </c>
      <c r="F11" s="239">
        <v>1178.7959383468938</v>
      </c>
      <c r="G11" s="281">
        <v>7.7727463501418556E-2</v>
      </c>
    </row>
    <row r="12" spans="1:7" s="32" customFormat="1">
      <c r="A12" s="238" t="s">
        <v>22</v>
      </c>
      <c r="B12" s="239">
        <f>'03.1 EXPORTACIONES MINERAS'!AA20</f>
        <v>53.525585704259001</v>
      </c>
      <c r="C12" s="281">
        <f t="shared" si="0"/>
        <v>4.0128454511267715E-3</v>
      </c>
      <c r="E12" s="238" t="s">
        <v>19</v>
      </c>
      <c r="F12" s="239">
        <v>982.48300990799225</v>
      </c>
      <c r="G12" s="281">
        <v>6.478297880842758E-2</v>
      </c>
    </row>
    <row r="13" spans="1:7" s="32" customFormat="1">
      <c r="A13" s="238" t="s">
        <v>25</v>
      </c>
      <c r="B13" s="239">
        <f>'03.1 EXPORTACIONES MINERAS'!AA24</f>
        <v>718.050959864373</v>
      </c>
      <c r="C13" s="281">
        <f t="shared" si="0"/>
        <v>5.3832713646320501E-2</v>
      </c>
      <c r="E13" s="238" t="s">
        <v>26</v>
      </c>
      <c r="F13" s="239">
        <v>247.58797021279898</v>
      </c>
      <c r="G13" s="281">
        <v>1.632545913340468E-2</v>
      </c>
    </row>
    <row r="14" spans="1:7" s="32" customFormat="1">
      <c r="A14" s="238" t="s">
        <v>26</v>
      </c>
      <c r="B14" s="239">
        <f>'03.1 EXPORTACIONES MINERAS'!AA32</f>
        <v>186.27719417943058</v>
      </c>
      <c r="C14" s="281">
        <f t="shared" si="0"/>
        <v>1.3965313624809303E-2</v>
      </c>
      <c r="E14" s="238" t="s">
        <v>27</v>
      </c>
      <c r="F14" s="239">
        <v>237.03748869093548</v>
      </c>
      <c r="G14" s="281">
        <v>1.562978133138997E-2</v>
      </c>
    </row>
    <row r="15" spans="1:7" s="32" customFormat="1">
      <c r="A15" s="238" t="s">
        <v>27</v>
      </c>
      <c r="B15" s="239">
        <f>'03.1 EXPORTACIONES MINERAS'!AA28</f>
        <v>282.04147439738796</v>
      </c>
      <c r="C15" s="281">
        <f t="shared" si="0"/>
        <v>2.1144819485358575E-2</v>
      </c>
      <c r="E15" s="238" t="s">
        <v>29</v>
      </c>
      <c r="F15" s="239">
        <v>195.65920941493385</v>
      </c>
      <c r="G15" s="281">
        <v>1.2901379758606085E-2</v>
      </c>
    </row>
    <row r="16" spans="1:7" s="32" customFormat="1">
      <c r="A16" s="238" t="s">
        <v>29</v>
      </c>
      <c r="B16" s="239">
        <f>'03.1 EXPORTACIONES MINERAS'!AA36</f>
        <v>148.59097780508617</v>
      </c>
      <c r="C16" s="281">
        <f t="shared" si="0"/>
        <v>1.1139955247910048E-2</v>
      </c>
      <c r="E16" s="238" t="s">
        <v>22</v>
      </c>
      <c r="F16" s="239">
        <v>86.525291018375</v>
      </c>
      <c r="G16" s="281">
        <v>5.7053058810262267E-3</v>
      </c>
    </row>
    <row r="17" spans="1:7" s="32" customFormat="1">
      <c r="A17" s="238" t="s">
        <v>32</v>
      </c>
      <c r="B17" s="239">
        <f>'03.1 EXPORTACIONES MINERAS'!AA40</f>
        <v>15.835073194913821</v>
      </c>
      <c r="C17" s="281">
        <f t="shared" si="0"/>
        <v>1.1871649903947388E-3</v>
      </c>
      <c r="E17" s="238" t="s">
        <v>32</v>
      </c>
      <c r="F17" s="239">
        <v>6.5795125850661353</v>
      </c>
      <c r="G17" s="281">
        <v>4.338399952667259E-4</v>
      </c>
    </row>
    <row r="18" spans="1:7" s="32" customFormat="1" ht="12.75" thickBot="1">
      <c r="A18" s="238"/>
      <c r="B18" s="239"/>
      <c r="C18" s="283"/>
      <c r="E18" s="238"/>
      <c r="F18" s="239"/>
      <c r="G18" s="283"/>
    </row>
    <row r="19" spans="1:7">
      <c r="A19" s="61"/>
      <c r="B19" s="14"/>
      <c r="C19" s="21"/>
      <c r="E19" s="61"/>
      <c r="F19" s="14"/>
      <c r="G19" s="21"/>
    </row>
    <row r="20" spans="1:7">
      <c r="A20" s="284" t="str">
        <f>'03.2 PARTICP. EXPORTACIONES'!A10</f>
        <v>Minerales no metálicos</v>
      </c>
      <c r="B20" s="14">
        <f>'03.2 PARTICP. EXPORTACIONES'!L10</f>
        <v>258.24470000000002</v>
      </c>
      <c r="C20" s="281">
        <f t="shared" ref="C20:C22" si="1">B20/$B$24</f>
        <v>1.9360760952684734E-2</v>
      </c>
      <c r="E20" s="62" t="s">
        <v>75</v>
      </c>
      <c r="F20" s="17">
        <f>SUM(F9:F19)</f>
        <v>15165.758475128681</v>
      </c>
      <c r="G20" s="63">
        <v>1</v>
      </c>
    </row>
    <row r="21" spans="1:7">
      <c r="A21" s="284" t="str">
        <f>'03.2 PARTICP. EXPORTACIONES'!A11</f>
        <v>Sidero-metalúrgicos y joyería</v>
      </c>
      <c r="B21" s="14">
        <f>'03.2 PARTICP. EXPORTACIONES'!L11</f>
        <v>594.60529999999994</v>
      </c>
      <c r="C21" s="281">
        <f t="shared" si="1"/>
        <v>4.45779180540758E-2</v>
      </c>
      <c r="E21" s="74"/>
      <c r="F21" s="72"/>
    </row>
    <row r="22" spans="1:7">
      <c r="A22" s="284" t="str">
        <f>'03.2 PARTICP. EXPORTACIONES'!A12</f>
        <v>Metal-mecánicos</v>
      </c>
      <c r="B22" s="14">
        <f>'03.2 PARTICP. EXPORTACIONES'!L12</f>
        <v>221.1096</v>
      </c>
      <c r="C22" s="281">
        <f t="shared" si="1"/>
        <v>1.6576720102847182E-2</v>
      </c>
    </row>
    <row r="24" spans="1:7">
      <c r="A24" s="62" t="s">
        <v>361</v>
      </c>
      <c r="B24" s="17">
        <f>SUM(B9:B22)</f>
        <v>13338.561466210838</v>
      </c>
      <c r="C24" s="285">
        <v>1</v>
      </c>
    </row>
    <row r="25" spans="1:7">
      <c r="A25" s="336"/>
      <c r="B25" s="72"/>
      <c r="C25" s="337"/>
    </row>
    <row r="26" spans="1:7">
      <c r="A26" s="336"/>
      <c r="B26" s="72"/>
      <c r="C26" s="337"/>
    </row>
    <row r="27" spans="1:7" ht="15">
      <c r="A27" s="1" t="s">
        <v>358</v>
      </c>
      <c r="E27" s="1"/>
    </row>
    <row r="28" spans="1:7" ht="15">
      <c r="A28" s="15" t="s">
        <v>356</v>
      </c>
      <c r="E28" s="15"/>
    </row>
    <row r="30" spans="1:7" ht="14.45" customHeight="1">
      <c r="A30" s="181" t="s">
        <v>76</v>
      </c>
      <c r="B30" s="276">
        <v>2016</v>
      </c>
      <c r="C30" s="276" t="s">
        <v>72</v>
      </c>
      <c r="E30" s="1"/>
    </row>
    <row r="31" spans="1:7" s="54" customFormat="1" ht="15">
      <c r="A31" s="182"/>
      <c r="B31" s="183"/>
      <c r="C31" s="183"/>
      <c r="E31" s="1"/>
      <c r="F31" s="12"/>
      <c r="G31" s="10"/>
    </row>
    <row r="32" spans="1:7" s="32" customFormat="1" ht="15">
      <c r="A32" s="71"/>
      <c r="B32" s="31"/>
      <c r="C32" s="31"/>
      <c r="E32" s="1"/>
      <c r="F32" s="12"/>
      <c r="G32" s="10"/>
    </row>
    <row r="33" spans="1:7" s="32" customFormat="1" ht="12.75" thickBot="1">
      <c r="A33" s="30"/>
      <c r="B33" s="31"/>
      <c r="C33" s="31"/>
      <c r="E33" s="30"/>
      <c r="F33" s="31"/>
      <c r="G33" s="31"/>
    </row>
    <row r="34" spans="1:7">
      <c r="B34" s="278"/>
      <c r="C34" s="279"/>
      <c r="G34" s="279"/>
    </row>
    <row r="35" spans="1:7" s="32" customFormat="1">
      <c r="A35" s="238" t="s">
        <v>9</v>
      </c>
      <c r="B35" s="311">
        <f t="shared" ref="B35:B43" si="2">B9</f>
        <v>6184.3859054107888</v>
      </c>
      <c r="C35" s="281">
        <f>B35/$B$46</f>
        <v>0.30188409444639114</v>
      </c>
      <c r="E35" s="238" t="s">
        <v>9</v>
      </c>
      <c r="F35" s="239">
        <v>6897.5175063077559</v>
      </c>
      <c r="G35" s="281">
        <v>0.45480860832773023</v>
      </c>
    </row>
    <row r="36" spans="1:7" s="32" customFormat="1">
      <c r="A36" s="238" t="s">
        <v>16</v>
      </c>
      <c r="B36" s="311">
        <f t="shared" si="2"/>
        <v>3623.4776174973777</v>
      </c>
      <c r="C36" s="281">
        <f t="shared" ref="C36:C43" si="3">B36/$B$46</f>
        <v>0.17687613225234269</v>
      </c>
      <c r="E36" s="238" t="s">
        <v>16</v>
      </c>
      <c r="F36" s="239">
        <v>5333.5725486439305</v>
      </c>
      <c r="G36" s="281">
        <v>0.35168518326272996</v>
      </c>
    </row>
    <row r="37" spans="1:7" s="32" customFormat="1">
      <c r="A37" s="238" t="s">
        <v>19</v>
      </c>
      <c r="B37" s="311">
        <f t="shared" si="2"/>
        <v>1052.4170781572211</v>
      </c>
      <c r="C37" s="281">
        <f t="shared" si="3"/>
        <v>5.1372598909366775E-2</v>
      </c>
      <c r="E37" s="238" t="s">
        <v>25</v>
      </c>
      <c r="F37" s="239">
        <v>1178.7959383468938</v>
      </c>
      <c r="G37" s="281">
        <v>7.7727463501418556E-2</v>
      </c>
    </row>
    <row r="38" spans="1:7" s="32" customFormat="1">
      <c r="A38" s="238" t="s">
        <v>22</v>
      </c>
      <c r="B38" s="311">
        <f t="shared" si="2"/>
        <v>53.525585704259001</v>
      </c>
      <c r="C38" s="281">
        <f t="shared" si="3"/>
        <v>2.6127934474311594E-3</v>
      </c>
      <c r="E38" s="238" t="s">
        <v>19</v>
      </c>
      <c r="F38" s="239">
        <v>982.48300990799225</v>
      </c>
      <c r="G38" s="281">
        <v>6.478297880842758E-2</v>
      </c>
    </row>
    <row r="39" spans="1:7" s="32" customFormat="1">
      <c r="A39" s="238" t="s">
        <v>25</v>
      </c>
      <c r="B39" s="311">
        <f t="shared" si="2"/>
        <v>718.050959864373</v>
      </c>
      <c r="C39" s="281">
        <f t="shared" si="3"/>
        <v>3.5050879278953999E-2</v>
      </c>
      <c r="E39" s="238" t="s">
        <v>26</v>
      </c>
      <c r="F39" s="239">
        <v>247.58797021279898</v>
      </c>
      <c r="G39" s="281">
        <v>1.632545913340468E-2</v>
      </c>
    </row>
    <row r="40" spans="1:7" s="32" customFormat="1">
      <c r="A40" s="238" t="s">
        <v>26</v>
      </c>
      <c r="B40" s="311">
        <f t="shared" si="2"/>
        <v>186.27719417943058</v>
      </c>
      <c r="C40" s="281">
        <f t="shared" si="3"/>
        <v>9.0929193198749283E-3</v>
      </c>
      <c r="E40" s="238" t="s">
        <v>27</v>
      </c>
      <c r="F40" s="239">
        <v>237.03748869093548</v>
      </c>
      <c r="G40" s="281">
        <v>1.562978133138997E-2</v>
      </c>
    </row>
    <row r="41" spans="1:7" s="32" customFormat="1">
      <c r="A41" s="238" t="s">
        <v>27</v>
      </c>
      <c r="B41" s="311">
        <f t="shared" si="2"/>
        <v>282.04147439738796</v>
      </c>
      <c r="C41" s="281">
        <f t="shared" si="3"/>
        <v>1.3767548855624805E-2</v>
      </c>
      <c r="E41" s="238" t="s">
        <v>29</v>
      </c>
      <c r="F41" s="239">
        <v>195.65920941493385</v>
      </c>
      <c r="G41" s="281">
        <v>1.2901379758606085E-2</v>
      </c>
    </row>
    <row r="42" spans="1:7" s="32" customFormat="1">
      <c r="A42" s="238" t="s">
        <v>29</v>
      </c>
      <c r="B42" s="311">
        <f t="shared" si="2"/>
        <v>148.59097780508617</v>
      </c>
      <c r="C42" s="281">
        <f t="shared" si="3"/>
        <v>7.253307517298707E-3</v>
      </c>
      <c r="E42" s="238" t="s">
        <v>22</v>
      </c>
      <c r="F42" s="239">
        <v>86.525291018375</v>
      </c>
      <c r="G42" s="281">
        <v>5.7053058810262267E-3</v>
      </c>
    </row>
    <row r="43" spans="1:7" s="32" customFormat="1">
      <c r="A43" s="238" t="s">
        <v>32</v>
      </c>
      <c r="B43" s="311">
        <f t="shared" si="2"/>
        <v>15.835073194913821</v>
      </c>
      <c r="C43" s="281">
        <f t="shared" si="3"/>
        <v>7.7297193368164384E-4</v>
      </c>
      <c r="E43" s="238" t="s">
        <v>32</v>
      </c>
      <c r="F43" s="239">
        <v>6.5795125850661353</v>
      </c>
      <c r="G43" s="281">
        <v>4.338399952667259E-4</v>
      </c>
    </row>
    <row r="44" spans="1:7" s="32" customFormat="1" ht="12.75" thickBot="1">
      <c r="A44" s="238"/>
      <c r="B44" s="312"/>
      <c r="C44" s="283"/>
      <c r="E44" s="238"/>
      <c r="F44" s="239"/>
      <c r="G44" s="283"/>
    </row>
    <row r="45" spans="1:7">
      <c r="A45" s="61"/>
      <c r="B45" s="14"/>
      <c r="C45" s="21"/>
      <c r="E45" s="61"/>
      <c r="F45" s="14"/>
      <c r="G45" s="21"/>
    </row>
    <row r="46" spans="1:7">
      <c r="A46" s="62" t="s">
        <v>386</v>
      </c>
      <c r="B46" s="17">
        <f>'03.2 PARTICP. EXPORTACIONES'!L24</f>
        <v>20485.961397707946</v>
      </c>
      <c r="C46" s="285">
        <v>1</v>
      </c>
      <c r="E46" s="62" t="s">
        <v>75</v>
      </c>
      <c r="F46" s="17">
        <f>SUM(F35:F45)</f>
        <v>15165.758475128681</v>
      </c>
      <c r="G46" s="63">
        <v>1</v>
      </c>
    </row>
    <row r="47" spans="1:7">
      <c r="A47" s="74"/>
      <c r="B47" s="72"/>
      <c r="E47" s="74"/>
      <c r="F47" s="72"/>
    </row>
    <row r="51" spans="1:7" ht="11.45" customHeight="1">
      <c r="A51" s="5" t="s">
        <v>31</v>
      </c>
      <c r="B51" s="9"/>
      <c r="C51" s="9"/>
      <c r="E51" s="5" t="s">
        <v>31</v>
      </c>
      <c r="F51" s="9"/>
      <c r="G51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L42"/>
  <sheetViews>
    <sheetView zoomScale="145" zoomScaleNormal="145" workbookViewId="0">
      <pane ySplit="6" topLeftCell="A7" activePane="bottomLeft" state="frozen"/>
      <selection activeCell="D34" sqref="D34"/>
      <selection pane="bottomLeft"/>
    </sheetView>
  </sheetViews>
  <sheetFormatPr baseColWidth="10" defaultColWidth="11.5703125" defaultRowHeight="12"/>
  <cols>
    <col min="1" max="1" width="11.85546875" style="7" customWidth="1"/>
    <col min="2" max="9" width="14.7109375" style="7" customWidth="1"/>
    <col min="10" max="16384" width="11.5703125" style="3"/>
  </cols>
  <sheetData>
    <row r="1" spans="1:9">
      <c r="A1" s="152" t="s">
        <v>389</v>
      </c>
    </row>
    <row r="4" spans="1:9">
      <c r="A4" s="232" t="s">
        <v>301</v>
      </c>
      <c r="B4" s="232" t="s">
        <v>302</v>
      </c>
      <c r="C4" s="232" t="s">
        <v>303</v>
      </c>
      <c r="D4" s="232" t="s">
        <v>304</v>
      </c>
      <c r="E4" s="232" t="s">
        <v>305</v>
      </c>
      <c r="F4" s="232" t="s">
        <v>306</v>
      </c>
      <c r="G4" s="232" t="s">
        <v>307</v>
      </c>
      <c r="H4" s="232" t="s">
        <v>308</v>
      </c>
      <c r="I4" s="232" t="s">
        <v>309</v>
      </c>
    </row>
    <row r="5" spans="1:9">
      <c r="B5" s="8" t="s">
        <v>310</v>
      </c>
      <c r="C5" s="6" t="s">
        <v>311</v>
      </c>
      <c r="D5" s="8" t="s">
        <v>310</v>
      </c>
      <c r="E5" s="230" t="s">
        <v>311</v>
      </c>
      <c r="F5" s="8" t="s">
        <v>310</v>
      </c>
      <c r="G5" s="230" t="s">
        <v>310</v>
      </c>
      <c r="H5" s="8" t="s">
        <v>312</v>
      </c>
      <c r="I5" s="230" t="s">
        <v>313</v>
      </c>
    </row>
    <row r="6" spans="1:9">
      <c r="B6" s="8" t="s">
        <v>363</v>
      </c>
      <c r="C6" s="6" t="s">
        <v>364</v>
      </c>
      <c r="D6" s="8" t="s">
        <v>363</v>
      </c>
      <c r="E6" s="230" t="s">
        <v>365</v>
      </c>
      <c r="F6" s="8" t="s">
        <v>363</v>
      </c>
      <c r="G6" s="230" t="s">
        <v>363</v>
      </c>
      <c r="H6" s="8" t="s">
        <v>382</v>
      </c>
      <c r="I6" s="230" t="s">
        <v>383</v>
      </c>
    </row>
    <row r="7" spans="1:9">
      <c r="B7" s="8"/>
      <c r="C7" s="6"/>
      <c r="D7" s="8"/>
      <c r="E7" s="230"/>
      <c r="F7" s="8"/>
      <c r="G7" s="230"/>
      <c r="H7" s="8"/>
      <c r="I7" s="230"/>
    </row>
    <row r="8" spans="1:9" ht="10.15" customHeight="1">
      <c r="A8" s="7">
        <v>1995</v>
      </c>
      <c r="B8" s="157">
        <v>133.19999999999999</v>
      </c>
      <c r="C8" s="157">
        <v>384.2</v>
      </c>
      <c r="D8" s="157">
        <v>46.8</v>
      </c>
      <c r="E8" s="157">
        <v>5.19</v>
      </c>
      <c r="F8" s="157">
        <v>28.6</v>
      </c>
      <c r="G8" s="157">
        <v>294.5</v>
      </c>
      <c r="H8" s="157">
        <v>16.5</v>
      </c>
      <c r="I8" s="157">
        <v>7.9</v>
      </c>
    </row>
    <row r="9" spans="1:9" ht="10.15" customHeight="1">
      <c r="A9" s="7">
        <v>1996</v>
      </c>
      <c r="B9" s="157">
        <v>103.89</v>
      </c>
      <c r="C9" s="157">
        <v>387.8</v>
      </c>
      <c r="D9" s="157">
        <v>46.5</v>
      </c>
      <c r="E9" s="157">
        <v>5.18</v>
      </c>
      <c r="F9" s="157">
        <v>35.1</v>
      </c>
      <c r="G9" s="157">
        <v>289</v>
      </c>
      <c r="H9" s="157">
        <v>20.5</v>
      </c>
      <c r="I9" s="157">
        <v>3.78</v>
      </c>
    </row>
    <row r="10" spans="1:9" ht="10.15" customHeight="1">
      <c r="A10" s="7">
        <v>1997</v>
      </c>
      <c r="B10" s="157">
        <v>103.22</v>
      </c>
      <c r="C10" s="157">
        <v>331.2</v>
      </c>
      <c r="D10" s="157">
        <v>59.7</v>
      </c>
      <c r="E10" s="157">
        <v>4.8899999999999997</v>
      </c>
      <c r="F10" s="157">
        <v>28</v>
      </c>
      <c r="G10" s="157">
        <v>264.39999999999998</v>
      </c>
      <c r="H10" s="157">
        <v>20.100000000000001</v>
      </c>
      <c r="I10" s="157">
        <v>4.3</v>
      </c>
    </row>
    <row r="11" spans="1:9" ht="10.15" customHeight="1">
      <c r="A11" s="7">
        <v>1998</v>
      </c>
      <c r="B11" s="157">
        <v>74.97</v>
      </c>
      <c r="C11" s="157">
        <v>294.10000000000002</v>
      </c>
      <c r="D11" s="157">
        <v>46.5</v>
      </c>
      <c r="E11" s="157">
        <v>5.53</v>
      </c>
      <c r="F11" s="157">
        <v>24</v>
      </c>
      <c r="G11" s="157">
        <v>261.39999999999998</v>
      </c>
      <c r="H11" s="157">
        <v>21</v>
      </c>
      <c r="I11" s="157">
        <v>3.41</v>
      </c>
    </row>
    <row r="12" spans="1:9" ht="10.15" customHeight="1">
      <c r="A12" s="7">
        <v>1999</v>
      </c>
      <c r="B12" s="157">
        <v>71.38</v>
      </c>
      <c r="C12" s="157">
        <v>278.8</v>
      </c>
      <c r="D12" s="157">
        <v>48.8</v>
      </c>
      <c r="E12" s="157">
        <v>5.25</v>
      </c>
      <c r="F12" s="157">
        <v>22.8</v>
      </c>
      <c r="G12" s="157">
        <v>254.4</v>
      </c>
      <c r="H12" s="157">
        <v>17.399999999999999</v>
      </c>
      <c r="I12" s="157">
        <v>2.65</v>
      </c>
    </row>
    <row r="13" spans="1:9" ht="10.15" customHeight="1">
      <c r="A13" s="7">
        <v>2000</v>
      </c>
      <c r="B13" s="157">
        <v>82.29</v>
      </c>
      <c r="C13" s="157">
        <v>279</v>
      </c>
      <c r="D13" s="157">
        <v>51.2</v>
      </c>
      <c r="E13" s="157">
        <v>5</v>
      </c>
      <c r="F13" s="157">
        <v>20.6</v>
      </c>
      <c r="G13" s="157">
        <v>253.4</v>
      </c>
      <c r="H13" s="157">
        <v>18.5</v>
      </c>
      <c r="I13" s="157">
        <v>2.5499999999999998</v>
      </c>
    </row>
    <row r="14" spans="1:9" ht="10.15" customHeight="1">
      <c r="A14" s="7">
        <v>2001</v>
      </c>
      <c r="B14" s="157">
        <v>71.569999999999993</v>
      </c>
      <c r="C14" s="157">
        <v>271.14</v>
      </c>
      <c r="D14" s="157">
        <v>40.200000000000003</v>
      </c>
      <c r="E14" s="157">
        <v>4.37</v>
      </c>
      <c r="F14" s="157">
        <v>21.59</v>
      </c>
      <c r="G14" s="157" t="s">
        <v>366</v>
      </c>
      <c r="H14" s="157">
        <v>19.399999999999999</v>
      </c>
      <c r="I14" s="157">
        <v>2.36</v>
      </c>
    </row>
    <row r="15" spans="1:9" ht="10.15" customHeight="1">
      <c r="A15" s="7">
        <v>2002</v>
      </c>
      <c r="B15" s="157">
        <v>70.650000000000006</v>
      </c>
      <c r="C15" s="157">
        <v>310.01</v>
      </c>
      <c r="D15" s="157">
        <v>35.31</v>
      </c>
      <c r="E15" s="157">
        <v>4.5999999999999996</v>
      </c>
      <c r="F15" s="157">
        <v>20.53</v>
      </c>
      <c r="G15" s="157" t="s">
        <v>367</v>
      </c>
      <c r="H15" s="157">
        <v>19</v>
      </c>
      <c r="I15" s="157">
        <v>3.77</v>
      </c>
    </row>
    <row r="16" spans="1:9" ht="10.15" customHeight="1">
      <c r="A16" s="7">
        <v>2003</v>
      </c>
      <c r="B16" s="157">
        <v>80.73</v>
      </c>
      <c r="C16" s="157">
        <v>363.78</v>
      </c>
      <c r="D16" s="157">
        <v>37.58</v>
      </c>
      <c r="E16" s="157">
        <v>4.88</v>
      </c>
      <c r="F16" s="157">
        <v>23.39</v>
      </c>
      <c r="G16" s="157" t="s">
        <v>368</v>
      </c>
      <c r="H16" s="157">
        <v>15.9</v>
      </c>
      <c r="I16" s="157">
        <v>5.32</v>
      </c>
    </row>
    <row r="17" spans="1:12" ht="10.15" customHeight="1">
      <c r="A17" s="7">
        <v>2004</v>
      </c>
      <c r="B17" s="157">
        <v>130.22</v>
      </c>
      <c r="C17" s="157">
        <v>409.56</v>
      </c>
      <c r="D17" s="157">
        <v>47.53</v>
      </c>
      <c r="E17" s="157">
        <v>6.66</v>
      </c>
      <c r="F17" s="157">
        <v>40.29</v>
      </c>
      <c r="G17" s="157" t="s">
        <v>369</v>
      </c>
      <c r="H17" s="157">
        <v>21.5</v>
      </c>
      <c r="I17" s="157">
        <v>16.420000000000002</v>
      </c>
    </row>
    <row r="18" spans="1:12" ht="10.15" customHeight="1">
      <c r="A18" s="7">
        <v>2005</v>
      </c>
      <c r="B18" s="157">
        <v>167.09</v>
      </c>
      <c r="C18" s="157">
        <v>444.99</v>
      </c>
      <c r="D18" s="157">
        <v>62.68</v>
      </c>
      <c r="E18" s="157">
        <v>7.31</v>
      </c>
      <c r="F18" s="157">
        <v>44.24</v>
      </c>
      <c r="G18" s="157" t="s">
        <v>370</v>
      </c>
      <c r="H18" s="157">
        <v>32.700000000000003</v>
      </c>
      <c r="I18" s="157">
        <v>31.73</v>
      </c>
    </row>
    <row r="19" spans="1:12" ht="10.15" customHeight="1">
      <c r="A19" s="7">
        <v>2006</v>
      </c>
      <c r="B19" s="157">
        <v>305.29000000000002</v>
      </c>
      <c r="C19" s="157">
        <v>604.34</v>
      </c>
      <c r="D19" s="157">
        <v>148.75</v>
      </c>
      <c r="E19" s="157">
        <v>11.55</v>
      </c>
      <c r="F19" s="157">
        <v>58.5</v>
      </c>
      <c r="G19" s="157" t="s">
        <v>371</v>
      </c>
      <c r="H19" s="157">
        <v>37.4</v>
      </c>
      <c r="I19" s="157">
        <v>24.75</v>
      </c>
    </row>
    <row r="20" spans="1:12" ht="10.15" customHeight="1">
      <c r="A20" s="7">
        <v>2007</v>
      </c>
      <c r="B20" s="157">
        <v>323.25</v>
      </c>
      <c r="C20" s="157">
        <v>696.43</v>
      </c>
      <c r="D20" s="157">
        <v>147.24</v>
      </c>
      <c r="E20" s="157">
        <v>13.38</v>
      </c>
      <c r="F20" s="157">
        <v>118.41</v>
      </c>
      <c r="G20" s="157" t="s">
        <v>372</v>
      </c>
      <c r="H20" s="157">
        <v>39.840000000000003</v>
      </c>
      <c r="I20" s="157">
        <v>30.17</v>
      </c>
    </row>
    <row r="21" spans="1:12" ht="10.15" customHeight="1">
      <c r="A21" s="7">
        <v>2008</v>
      </c>
      <c r="B21" s="157">
        <v>315.32</v>
      </c>
      <c r="C21" s="157">
        <v>872.37</v>
      </c>
      <c r="D21" s="157">
        <v>84.82</v>
      </c>
      <c r="E21" s="157">
        <v>14.99</v>
      </c>
      <c r="F21" s="157">
        <v>94.56</v>
      </c>
      <c r="G21" s="157" t="s">
        <v>373</v>
      </c>
      <c r="H21" s="157">
        <v>57.5</v>
      </c>
      <c r="I21" s="157">
        <v>28.74</v>
      </c>
    </row>
    <row r="22" spans="1:12" ht="10.15" customHeight="1">
      <c r="A22" s="7">
        <v>2009</v>
      </c>
      <c r="B22" s="157">
        <v>234.22</v>
      </c>
      <c r="C22" s="157">
        <v>973.66</v>
      </c>
      <c r="D22" s="157">
        <v>75.25</v>
      </c>
      <c r="E22" s="157">
        <v>14.67</v>
      </c>
      <c r="F22" s="157">
        <v>78.3</v>
      </c>
      <c r="G22" s="157" t="s">
        <v>374</v>
      </c>
      <c r="H22" s="157">
        <v>43.78</v>
      </c>
      <c r="I22" s="157">
        <v>11.12</v>
      </c>
    </row>
    <row r="23" spans="1:12" ht="10.15" customHeight="1">
      <c r="A23" s="7">
        <v>2010</v>
      </c>
      <c r="B23" s="157">
        <v>341.98</v>
      </c>
      <c r="C23" s="157">
        <v>1226.6600000000001</v>
      </c>
      <c r="D23" s="157">
        <v>97.92</v>
      </c>
      <c r="E23" s="157">
        <v>20.190000000000001</v>
      </c>
      <c r="F23" s="157">
        <v>97.41</v>
      </c>
      <c r="G23" s="157" t="s">
        <v>375</v>
      </c>
      <c r="H23" s="157">
        <v>68.17</v>
      </c>
      <c r="I23" s="157">
        <v>15.8</v>
      </c>
    </row>
    <row r="24" spans="1:12" ht="10.15" customHeight="1">
      <c r="A24" s="7">
        <v>2011</v>
      </c>
      <c r="B24" s="157">
        <v>399.66</v>
      </c>
      <c r="C24" s="157">
        <v>1573.16</v>
      </c>
      <c r="D24" s="157">
        <v>99.36</v>
      </c>
      <c r="E24" s="157">
        <v>35.119999999999997</v>
      </c>
      <c r="F24" s="157">
        <v>108.76</v>
      </c>
      <c r="G24" s="157" t="s">
        <v>376</v>
      </c>
      <c r="H24" s="157">
        <v>167.79</v>
      </c>
      <c r="I24" s="157">
        <v>15.45</v>
      </c>
    </row>
    <row r="25" spans="1:12" ht="10.15" customHeight="1">
      <c r="A25" s="7">
        <v>2012</v>
      </c>
      <c r="B25" s="157">
        <v>360.59</v>
      </c>
      <c r="C25" s="157">
        <v>1668.86</v>
      </c>
      <c r="D25" s="157">
        <v>88.29</v>
      </c>
      <c r="E25" s="157">
        <v>31.15</v>
      </c>
      <c r="F25" s="157">
        <v>93.5</v>
      </c>
      <c r="G25" s="157" t="s">
        <v>377</v>
      </c>
      <c r="H25" s="157">
        <v>128.53</v>
      </c>
      <c r="I25" s="157">
        <v>12.74</v>
      </c>
    </row>
    <row r="26" spans="1:12" ht="10.15" customHeight="1">
      <c r="A26" s="7">
        <v>2013</v>
      </c>
      <c r="B26" s="157">
        <v>332.12</v>
      </c>
      <c r="C26" s="157">
        <v>1409.51</v>
      </c>
      <c r="D26" s="157">
        <v>86.59</v>
      </c>
      <c r="E26" s="157">
        <v>23.79</v>
      </c>
      <c r="F26" s="157">
        <v>97.12</v>
      </c>
      <c r="G26" s="157" t="s">
        <v>378</v>
      </c>
      <c r="H26" s="157">
        <v>135.36000000000001</v>
      </c>
      <c r="I26" s="157">
        <v>10.32</v>
      </c>
    </row>
    <row r="27" spans="1:12" ht="10.15" customHeight="1">
      <c r="A27" s="7">
        <v>2014</v>
      </c>
      <c r="B27" s="157">
        <v>311.26</v>
      </c>
      <c r="C27" s="157">
        <v>1266.06</v>
      </c>
      <c r="D27" s="157">
        <v>98.18</v>
      </c>
      <c r="E27" s="157">
        <v>19.079999999999998</v>
      </c>
      <c r="F27" s="157">
        <v>95.07</v>
      </c>
      <c r="G27" s="157" t="s">
        <v>379</v>
      </c>
      <c r="H27" s="157">
        <v>96.84</v>
      </c>
      <c r="I27" s="157">
        <v>11.393000000000001</v>
      </c>
    </row>
    <row r="28" spans="1:12" ht="10.15" customHeight="1">
      <c r="A28" s="7">
        <v>2015</v>
      </c>
      <c r="B28" s="157">
        <v>249.23</v>
      </c>
      <c r="C28" s="157">
        <v>1159.82</v>
      </c>
      <c r="D28" s="157">
        <v>87.47</v>
      </c>
      <c r="E28" s="157">
        <v>15.68</v>
      </c>
      <c r="F28" s="157">
        <v>80.900000000000006</v>
      </c>
      <c r="G28" s="157" t="s">
        <v>380</v>
      </c>
      <c r="H28" s="157">
        <v>55.21</v>
      </c>
      <c r="I28" s="157">
        <v>6.6520000000000001</v>
      </c>
      <c r="J28" s="10"/>
    </row>
    <row r="29" spans="1:12" ht="10.15" customHeight="1">
      <c r="A29" s="7">
        <v>2016</v>
      </c>
      <c r="B29" s="157">
        <v>220.59249999999997</v>
      </c>
      <c r="C29" s="157">
        <v>1248.1625000000001</v>
      </c>
      <c r="D29" s="157">
        <v>94.832499999999996</v>
      </c>
      <c r="E29" s="157">
        <v>17.14</v>
      </c>
      <c r="F29" s="157">
        <v>84.89</v>
      </c>
      <c r="G29" s="157" t="s">
        <v>381</v>
      </c>
      <c r="H29" s="157">
        <v>57.705833333333345</v>
      </c>
      <c r="I29" s="157">
        <v>6.4840833333333334</v>
      </c>
    </row>
    <row r="30" spans="1:12" s="10" customFormat="1" ht="10.9" customHeight="1">
      <c r="A30" s="16">
        <v>2017</v>
      </c>
      <c r="B30" s="256">
        <v>262.21421190606389</v>
      </c>
      <c r="C30" s="256">
        <v>1237.7894774627136</v>
      </c>
      <c r="D30" s="256">
        <v>122.50059226316628</v>
      </c>
      <c r="E30" s="256">
        <v>17.187002258610956</v>
      </c>
      <c r="F30" s="256">
        <v>101.08960090088269</v>
      </c>
      <c r="G30" s="256">
        <v>908.9307818611918</v>
      </c>
      <c r="H30" s="256">
        <f>AVERAGE(H31:H36)</f>
        <v>77.77000000000001</v>
      </c>
      <c r="I30" s="256">
        <f>AVERAGE(I31:I36)</f>
        <v>8.1025999999999989</v>
      </c>
      <c r="J30" s="3"/>
      <c r="K30" s="3"/>
      <c r="L30" s="3"/>
    </row>
    <row r="31" spans="1:12" s="10" customFormat="1" ht="10.9" customHeight="1">
      <c r="A31" s="12" t="s">
        <v>259</v>
      </c>
      <c r="B31" s="18">
        <v>259.75791781449993</v>
      </c>
      <c r="C31" s="18">
        <v>1191.113636363636</v>
      </c>
      <c r="D31" s="18">
        <v>122.48231060099998</v>
      </c>
      <c r="E31" s="18">
        <v>16.857045454545453</v>
      </c>
      <c r="F31" s="18">
        <v>100.93564213424999</v>
      </c>
      <c r="G31" s="18">
        <v>941.91548305749973</v>
      </c>
      <c r="H31" s="18">
        <v>80.819999999999993</v>
      </c>
      <c r="I31" s="18">
        <v>7.3049999999999997</v>
      </c>
      <c r="J31" s="3"/>
      <c r="K31" s="3"/>
      <c r="L31" s="3"/>
    </row>
    <row r="32" spans="1:12" s="10" customFormat="1" ht="10.9" customHeight="1">
      <c r="A32" s="12" t="s">
        <v>260</v>
      </c>
      <c r="B32" s="18">
        <v>269.50417459735002</v>
      </c>
      <c r="C32" s="18">
        <v>1234.3400000000001</v>
      </c>
      <c r="D32" s="18">
        <v>129.03682343667498</v>
      </c>
      <c r="E32" s="18">
        <v>17.939500000000002</v>
      </c>
      <c r="F32" s="18">
        <v>105.31167452382502</v>
      </c>
      <c r="G32" s="18">
        <v>884.11956798549977</v>
      </c>
      <c r="H32" s="18">
        <v>88.8</v>
      </c>
      <c r="I32" s="18">
        <v>7.6390000000000002</v>
      </c>
      <c r="J32" s="3"/>
      <c r="K32" s="3"/>
      <c r="L32" s="3"/>
    </row>
    <row r="33" spans="1:12" s="10" customFormat="1" ht="10.9" customHeight="1">
      <c r="A33" s="12" t="s">
        <v>261</v>
      </c>
      <c r="B33" s="18">
        <v>264.0597842658695</v>
      </c>
      <c r="C33" s="18">
        <v>1231.0934782608692</v>
      </c>
      <c r="D33" s="18">
        <v>126.27814366726084</v>
      </c>
      <c r="E33" s="18">
        <v>17.630652173913042</v>
      </c>
      <c r="F33" s="18">
        <v>103.29678763417394</v>
      </c>
      <c r="G33" s="18">
        <v>899.54269463586957</v>
      </c>
      <c r="H33" s="18">
        <v>87.2</v>
      </c>
      <c r="I33" s="18">
        <v>8.5389999999999997</v>
      </c>
      <c r="J33" s="3"/>
      <c r="K33" s="3"/>
      <c r="L33" s="3"/>
    </row>
    <row r="34" spans="1:12" s="10" customFormat="1" ht="10.9" customHeight="1">
      <c r="A34" s="12" t="s">
        <v>362</v>
      </c>
      <c r="B34" s="18">
        <v>258.52855227389477</v>
      </c>
      <c r="C34" s="18">
        <v>1266.4105263157892</v>
      </c>
      <c r="D34" s="18">
        <v>119.32105392089474</v>
      </c>
      <c r="E34" s="18">
        <v>18.05</v>
      </c>
      <c r="F34" s="18">
        <v>101.58439858976314</v>
      </c>
      <c r="G34" s="18">
        <v>906.63565449947362</v>
      </c>
      <c r="H34" s="18">
        <v>70.400000000000006</v>
      </c>
      <c r="I34" s="18">
        <v>8.8379999999999992</v>
      </c>
      <c r="J34" s="3"/>
      <c r="K34" s="3"/>
      <c r="L34" s="3"/>
    </row>
    <row r="35" spans="1:12" s="10" customFormat="1" ht="10.9" customHeight="1">
      <c r="A35" s="12" t="s">
        <v>541</v>
      </c>
      <c r="B35" s="18">
        <v>253.94059566924997</v>
      </c>
      <c r="C35" s="18">
        <v>1245.9272727272726</v>
      </c>
      <c r="D35" s="18">
        <v>117.591760139</v>
      </c>
      <c r="E35" s="18">
        <v>16.750681818181814</v>
      </c>
      <c r="F35" s="18">
        <v>97.027531510000017</v>
      </c>
      <c r="G35" s="18">
        <v>917.08130079999978</v>
      </c>
      <c r="H35" s="18">
        <v>61.63</v>
      </c>
      <c r="I35" s="18">
        <v>8.1920000000000002</v>
      </c>
      <c r="J35" s="3"/>
      <c r="K35" s="3"/>
      <c r="L35" s="3"/>
    </row>
    <row r="36" spans="1:12" s="10" customFormat="1" ht="10.9" customHeight="1">
      <c r="A36" s="12" t="s">
        <v>550</v>
      </c>
      <c r="B36" s="18">
        <v>258.52394038974995</v>
      </c>
      <c r="C36" s="18">
        <v>1259.4199999999998</v>
      </c>
      <c r="D36" s="18">
        <v>116.66189578049999</v>
      </c>
      <c r="E36" s="18">
        <v>16.931136363636366</v>
      </c>
      <c r="F36" s="18">
        <v>96.668781180999986</v>
      </c>
      <c r="G36" s="18">
        <v>893.65944024000009</v>
      </c>
      <c r="H36" s="18" t="s">
        <v>552</v>
      </c>
      <c r="I36" s="18" t="s">
        <v>551</v>
      </c>
      <c r="J36" s="3"/>
      <c r="K36" s="3"/>
      <c r="L36" s="3"/>
    </row>
    <row r="37" spans="1:12" s="10" customFormat="1" ht="10.9" customHeight="1">
      <c r="A37" s="12" t="s">
        <v>609</v>
      </c>
      <c r="B37" s="18">
        <v>271.18451833183326</v>
      </c>
      <c r="C37" s="18">
        <v>1236.2214285714283</v>
      </c>
      <c r="D37" s="18">
        <v>126.13215829683334</v>
      </c>
      <c r="E37" s="18">
        <v>16.150000000000002</v>
      </c>
      <c r="F37" s="18">
        <v>102.80239073316666</v>
      </c>
      <c r="G37" s="18">
        <v>919.56133181000007</v>
      </c>
      <c r="H37" s="18" t="s">
        <v>551</v>
      </c>
      <c r="I37" s="18" t="s">
        <v>551</v>
      </c>
      <c r="J37" s="3"/>
      <c r="K37" s="3"/>
      <c r="L37" s="3"/>
    </row>
    <row r="39" spans="1:12" s="253" customFormat="1" ht="9" customHeight="1">
      <c r="A39" s="252" t="s">
        <v>314</v>
      </c>
      <c r="B39" s="252"/>
      <c r="C39" s="252"/>
      <c r="D39" s="252"/>
      <c r="E39" s="252"/>
      <c r="F39" s="252"/>
      <c r="G39" s="252"/>
      <c r="H39" s="252"/>
      <c r="I39" s="252"/>
    </row>
    <row r="40" spans="1:12" s="253" customFormat="1" ht="9" customHeight="1">
      <c r="A40" s="254" t="s">
        <v>315</v>
      </c>
      <c r="B40" s="254"/>
      <c r="C40" s="254"/>
      <c r="D40" s="254"/>
      <c r="E40" s="254"/>
      <c r="F40" s="254"/>
      <c r="G40" s="254"/>
      <c r="H40" s="254"/>
      <c r="I40" s="254"/>
    </row>
    <row r="41" spans="1:12" s="253" customFormat="1" ht="9" customHeight="1">
      <c r="A41" s="254" t="s">
        <v>316</v>
      </c>
      <c r="B41" s="254"/>
      <c r="C41" s="254"/>
      <c r="D41" s="254"/>
      <c r="E41" s="254"/>
      <c r="F41" s="254"/>
      <c r="G41" s="254"/>
      <c r="H41" s="254"/>
      <c r="I41" s="254"/>
    </row>
    <row r="42" spans="1:12" s="253" customFormat="1" ht="9" customHeight="1">
      <c r="A42" s="255" t="s">
        <v>317</v>
      </c>
      <c r="B42" s="255"/>
      <c r="C42" s="255"/>
      <c r="D42" s="255"/>
      <c r="E42" s="255"/>
      <c r="F42" s="255"/>
      <c r="G42" s="255"/>
      <c r="H42" s="255"/>
      <c r="I42" s="255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01.1 PRODUCCION</vt:lpstr>
      <vt:lpstr>01.2 PRODUCCION EMPRESAS</vt:lpstr>
      <vt:lpstr>01.3 PRODUCCION REGIONES</vt:lpstr>
      <vt:lpstr>01.4 NO METALICA</vt:lpstr>
      <vt:lpstr>02 MACRO</vt:lpstr>
      <vt:lpstr>03.1 EXPORTACIONES MINERAS</vt:lpstr>
      <vt:lpstr>03.2 PARTICP. EXPORTACIONES</vt:lpstr>
      <vt:lpstr>03.3 PRODUCTOS EXPORTACIONES</vt:lpstr>
      <vt:lpstr>04 PRECIOS</vt:lpstr>
      <vt:lpstr>08.1 TRANSF. REGIONES</vt:lpstr>
      <vt:lpstr>08.2 TRANSF. CANON</vt:lpstr>
      <vt:lpstr>08.3 REGALIAS MINERAS</vt:lpstr>
      <vt:lpstr>08.4 DER. VIGENCIA PENALIDAD</vt:lpstr>
      <vt:lpstr>NUEVO REGIMEN TRIBUTARIO</vt:lpstr>
      <vt:lpstr>10 AREAS RESTRINGIDAS</vt:lpstr>
      <vt:lpstr>SALDO IED por SECTOR</vt:lpstr>
      <vt:lpstr>CATASTRO</vt:lpstr>
      <vt:lpstr>INVERSION</vt:lpstr>
      <vt:lpstr>INVERSION - EMPRESAS</vt:lpstr>
      <vt:lpstr>INVERSION REGIONES</vt:lpstr>
      <vt:lpstr>INVERSION - RUBROS</vt:lpstr>
      <vt:lpstr>EMPLEO</vt:lpstr>
      <vt:lpstr>EMPLEO - REGIONES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2016-05-30T15:59:47Z</cp:lastPrinted>
  <dcterms:created xsi:type="dcterms:W3CDTF">2014-07-07T20:10:18Z</dcterms:created>
  <dcterms:modified xsi:type="dcterms:W3CDTF">2017-09-11T13:07:34Z</dcterms:modified>
</cp:coreProperties>
</file>