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0325" windowHeight="9735" tabRatio="570"/>
  </bookViews>
  <sheets>
    <sheet name="02.1 PRODUCCIÓN" sheetId="24" r:id="rId1"/>
    <sheet name="02.2 PRODUCCIÓN EMPRESAS" sheetId="25" r:id="rId2"/>
    <sheet name="02.3 PRODUCCIÓN REGIONES" sheetId="10" r:id="rId3"/>
    <sheet name="02.4 NO METÁLICA" sheetId="44" r:id="rId4"/>
    <sheet name="03 MACRO" sheetId="23" r:id="rId5"/>
    <sheet name="04.1 EXPORT. VALOR" sheetId="46" r:id="rId6"/>
    <sheet name="04.2 EXPORT. VOLUMEN" sheetId="47" r:id="rId7"/>
    <sheet name="03.1 EXPORTACIONES MINERAS" sheetId="3" state="hidden" r:id="rId8"/>
    <sheet name="04.3 PARTICP. EXPORTACIONES" sheetId="11" r:id="rId9"/>
    <sheet name="04.4 PRODUCTOS EXPORTACIONES" sheetId="35" r:id="rId10"/>
    <sheet name="05 PRECIOS" sheetId="4" r:id="rId11"/>
    <sheet name="06.1 INVERSIÓN" sheetId="36" r:id="rId12"/>
    <sheet name="06.2 INVERSIÓN REGIONES" sheetId="37" r:id="rId13"/>
    <sheet name="06.3 INVERSIÓN EMPRESAS" sheetId="48" r:id="rId14"/>
    <sheet name="06.4 INVERSIÓN RUBROS" sheetId="49" r:id="rId15"/>
    <sheet name="07 EMPLEO" sheetId="50" r:id="rId16"/>
    <sheet name="07.3 ACCIDENTES MORTALES" sheetId="45" r:id="rId17"/>
    <sheet name="08.1 TRANSF. REGIONES" sheetId="15" r:id="rId18"/>
    <sheet name="08.2 TRANSF. CANON" sheetId="16" r:id="rId19"/>
    <sheet name="08.3 REGALÍAS MINERAS" sheetId="17" r:id="rId20"/>
    <sheet name="08.4 DER. VIGENCIA PENALIDAD" sheetId="18" r:id="rId21"/>
    <sheet name="08.5 RECAUDACIÓN" sheetId="51" r:id="rId22"/>
    <sheet name="08.5 RECAUDACION TRIB" sheetId="33" state="hidden" r:id="rId23"/>
    <sheet name="09 ACTIVIDAD MINERA" sheetId="19" r:id="rId24"/>
    <sheet name="SALDO IED por SECTOR" sheetId="32" state="hidden" r:id="rId25"/>
    <sheet name="10 CATASTRO" sheetId="34" r:id="rId26"/>
  </sheets>
  <calcPr calcId="145621"/>
</workbook>
</file>

<file path=xl/calcChain.xml><?xml version="1.0" encoding="utf-8"?>
<calcChain xmlns="http://schemas.openxmlformats.org/spreadsheetml/2006/main">
  <c r="G32" i="50" l="1"/>
  <c r="B32" i="50"/>
  <c r="C32" i="50"/>
  <c r="D32" i="50"/>
  <c r="D119" i="49" l="1"/>
  <c r="C119" i="49"/>
  <c r="B119" i="49"/>
  <c r="D102" i="49"/>
  <c r="C102" i="49"/>
  <c r="B102" i="49"/>
  <c r="D85" i="49"/>
  <c r="C85" i="49"/>
  <c r="B85" i="49"/>
  <c r="D68" i="49"/>
  <c r="C68" i="49"/>
  <c r="B68" i="49"/>
  <c r="B51" i="49"/>
  <c r="D51" i="49"/>
  <c r="C51" i="49"/>
  <c r="D34" i="49"/>
  <c r="C34" i="49"/>
  <c r="B34" i="49"/>
  <c r="D17" i="49"/>
  <c r="C17" i="49"/>
  <c r="B17" i="49"/>
  <c r="E58" i="48"/>
  <c r="E55" i="48"/>
  <c r="E54" i="48"/>
  <c r="E53" i="48"/>
  <c r="E52" i="48"/>
  <c r="E51" i="48"/>
  <c r="E49" i="48"/>
  <c r="E48" i="48"/>
  <c r="E46" i="48"/>
  <c r="E44" i="48"/>
  <c r="E43" i="48"/>
  <c r="E42" i="48"/>
  <c r="E41" i="48"/>
  <c r="E40" i="48"/>
  <c r="E39" i="48"/>
  <c r="E38" i="48"/>
  <c r="E37" i="48"/>
  <c r="E36" i="48"/>
  <c r="E35" i="48"/>
  <c r="E34" i="48"/>
  <c r="E32" i="48"/>
  <c r="E31" i="48"/>
  <c r="E30" i="48"/>
  <c r="E29" i="48"/>
  <c r="E28" i="48"/>
  <c r="E27" i="48"/>
  <c r="E26" i="48"/>
  <c r="E25" i="48"/>
  <c r="E24" i="48"/>
  <c r="E23" i="48"/>
  <c r="E22" i="48"/>
  <c r="E21" i="48"/>
  <c r="E20" i="48"/>
  <c r="E19" i="48"/>
  <c r="E18" i="48"/>
  <c r="E17" i="48"/>
  <c r="E16" i="48"/>
  <c r="E15" i="48"/>
  <c r="E14" i="48"/>
  <c r="E13" i="48"/>
  <c r="E12" i="48"/>
  <c r="E11" i="48"/>
  <c r="E10" i="48"/>
  <c r="E9" i="48"/>
  <c r="E8" i="48"/>
  <c r="E7" i="48"/>
  <c r="E6" i="48"/>
  <c r="E5" i="48"/>
  <c r="D58" i="48"/>
  <c r="C58" i="48"/>
  <c r="D31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8" i="37"/>
  <c r="D7" i="37"/>
  <c r="D6" i="37"/>
  <c r="C31" i="37"/>
  <c r="B31" i="37"/>
  <c r="I29" i="36"/>
  <c r="H29" i="36"/>
  <c r="G29" i="36"/>
  <c r="F29" i="36"/>
  <c r="E29" i="36"/>
  <c r="D29" i="36"/>
  <c r="C29" i="36"/>
  <c r="B29" i="36"/>
  <c r="H32" i="50" l="1"/>
  <c r="A36" i="24" l="1"/>
  <c r="A27" i="24"/>
  <c r="H27" i="50" l="1"/>
  <c r="H19" i="50"/>
  <c r="H11" i="50"/>
  <c r="H15" i="50"/>
  <c r="H6" i="50"/>
  <c r="H5" i="50"/>
  <c r="H26" i="50"/>
  <c r="H18" i="50"/>
  <c r="H10" i="50"/>
  <c r="H8" i="50"/>
  <c r="H22" i="50"/>
  <c r="H13" i="50"/>
  <c r="H25" i="50"/>
  <c r="H17" i="50"/>
  <c r="H9" i="50"/>
  <c r="H16" i="50"/>
  <c r="H14" i="50"/>
  <c r="H12" i="50"/>
  <c r="H24" i="50"/>
  <c r="H23" i="50"/>
  <c r="H7" i="50"/>
  <c r="H21" i="50"/>
  <c r="H20" i="50"/>
  <c r="C66" i="3"/>
  <c r="C67" i="3"/>
  <c r="C68" i="3"/>
  <c r="C69" i="3"/>
  <c r="N16" i="45" l="1"/>
  <c r="N17" i="45"/>
  <c r="N18" i="45"/>
  <c r="N19" i="45"/>
  <c r="N20" i="45"/>
  <c r="N21" i="45"/>
  <c r="N22" i="45"/>
  <c r="E63" i="25" l="1"/>
  <c r="E64" i="25"/>
  <c r="E65" i="25"/>
  <c r="E76" i="10" l="1"/>
  <c r="I48" i="24" l="1"/>
  <c r="H48" i="24"/>
  <c r="G48" i="24"/>
  <c r="F48" i="24"/>
  <c r="E48" i="24"/>
  <c r="D48" i="24"/>
  <c r="C48" i="24"/>
  <c r="B48" i="24"/>
  <c r="B15" i="24"/>
  <c r="D13" i="19" l="1"/>
  <c r="D6" i="19"/>
  <c r="D7" i="19"/>
  <c r="D8" i="19"/>
  <c r="D9" i="19"/>
  <c r="D10" i="19"/>
  <c r="D11" i="19"/>
  <c r="D12" i="19"/>
  <c r="H84" i="33" l="1"/>
  <c r="H83" i="33"/>
  <c r="I30" i="4" l="1"/>
  <c r="AB8" i="3"/>
  <c r="AB9" i="3"/>
  <c r="AB10" i="3"/>
  <c r="AB12" i="3"/>
  <c r="AB13" i="3"/>
  <c r="AB14" i="3"/>
  <c r="I28" i="23" l="1"/>
  <c r="C10" i="44" l="1"/>
  <c r="B10" i="44"/>
  <c r="I23" i="24" l="1"/>
  <c r="H23" i="24"/>
  <c r="G23" i="24"/>
  <c r="F23" i="24"/>
  <c r="E23" i="24"/>
  <c r="D23" i="24"/>
  <c r="C23" i="24"/>
  <c r="B23" i="24"/>
  <c r="B47" i="24"/>
  <c r="H82" i="33" l="1"/>
  <c r="AB32" i="3"/>
  <c r="I27" i="23"/>
  <c r="C102" i="10" l="1"/>
  <c r="D109" i="10" s="1"/>
  <c r="B102" i="10"/>
  <c r="B44" i="44" l="1"/>
  <c r="E49" i="44" l="1"/>
  <c r="E48" i="44"/>
  <c r="C47" i="44"/>
  <c r="B47" i="44"/>
  <c r="E40" i="44"/>
  <c r="E41" i="44"/>
  <c r="E39" i="44"/>
  <c r="E38" i="44"/>
  <c r="E37" i="44"/>
  <c r="E35" i="44"/>
  <c r="E34" i="44"/>
  <c r="E33" i="44"/>
  <c r="E32" i="44"/>
  <c r="E31" i="44"/>
  <c r="E30" i="44"/>
  <c r="E29" i="44"/>
  <c r="E28" i="44"/>
  <c r="E27" i="44"/>
  <c r="E26" i="44"/>
  <c r="E25" i="44"/>
  <c r="E24" i="44"/>
  <c r="E23" i="44"/>
  <c r="E22" i="44"/>
  <c r="D49" i="44" l="1"/>
  <c r="D48" i="44"/>
  <c r="D50" i="44"/>
  <c r="D37" i="44"/>
  <c r="E47" i="44"/>
  <c r="D36" i="44"/>
  <c r="D29" i="44"/>
  <c r="D22" i="44"/>
  <c r="D30" i="44"/>
  <c r="D38" i="44"/>
  <c r="D23" i="44"/>
  <c r="D31" i="44"/>
  <c r="D39" i="44"/>
  <c r="D40" i="44"/>
  <c r="D32" i="44"/>
  <c r="D25" i="44"/>
  <c r="D41" i="44"/>
  <c r="D42" i="44"/>
  <c r="D24" i="44"/>
  <c r="D33" i="44"/>
  <c r="D26" i="44"/>
  <c r="D34" i="44"/>
  <c r="D27" i="44"/>
  <c r="D35" i="44"/>
  <c r="D28" i="44"/>
  <c r="E21" i="44" l="1"/>
  <c r="E20" i="44"/>
  <c r="E19" i="44"/>
  <c r="E18" i="44"/>
  <c r="E17" i="44"/>
  <c r="E16" i="44"/>
  <c r="E15" i="44"/>
  <c r="E14" i="44"/>
  <c r="E13" i="44"/>
  <c r="E12" i="44"/>
  <c r="E11" i="44"/>
  <c r="D19" i="44"/>
  <c r="B5" i="44"/>
  <c r="C75" i="25"/>
  <c r="D81" i="25" s="1"/>
  <c r="B75" i="25"/>
  <c r="D15" i="44" l="1"/>
  <c r="D13" i="44"/>
  <c r="E10" i="44"/>
  <c r="D21" i="44"/>
  <c r="D11" i="44"/>
  <c r="D17" i="44"/>
  <c r="D12" i="44"/>
  <c r="D16" i="44"/>
  <c r="D20" i="44"/>
  <c r="D14" i="44"/>
  <c r="D18" i="44"/>
  <c r="E62" i="10" l="1"/>
  <c r="E63" i="10"/>
  <c r="E64" i="10"/>
  <c r="B41" i="24" l="1"/>
  <c r="C41" i="24"/>
  <c r="I26" i="23" l="1"/>
  <c r="E107" i="10" l="1"/>
  <c r="E79" i="25"/>
  <c r="E91" i="10" l="1"/>
  <c r="E90" i="10"/>
  <c r="E45" i="10" l="1"/>
  <c r="E43" i="10"/>
  <c r="H81" i="33" l="1"/>
  <c r="H30" i="4"/>
  <c r="B5" i="10"/>
  <c r="B5" i="25"/>
  <c r="I25" i="23"/>
  <c r="AA50" i="3" l="1"/>
  <c r="C15" i="19" l="1"/>
  <c r="D15" i="19" s="1"/>
  <c r="E34" i="19"/>
  <c r="D36" i="19"/>
  <c r="C36" i="19"/>
  <c r="H80" i="33"/>
  <c r="E58" i="10" l="1"/>
  <c r="I24" i="23"/>
  <c r="H79" i="33" l="1"/>
  <c r="H77" i="33" l="1"/>
  <c r="H78" i="33"/>
  <c r="I23" i="23" l="1"/>
  <c r="E41" i="10" l="1"/>
  <c r="B32" i="24"/>
  <c r="C32" i="24"/>
  <c r="B32" i="15" l="1"/>
  <c r="L24" i="11"/>
  <c r="B26" i="11"/>
  <c r="M69" i="3" l="1"/>
  <c r="M68" i="3"/>
  <c r="M67" i="3"/>
  <c r="M66" i="3"/>
  <c r="M65" i="3"/>
  <c r="M64" i="3"/>
  <c r="M63" i="3"/>
  <c r="M62" i="3"/>
  <c r="M58" i="3"/>
  <c r="M57" i="3"/>
  <c r="M56" i="3"/>
  <c r="M55" i="3"/>
  <c r="M54" i="3"/>
  <c r="M53" i="3"/>
  <c r="M52" i="3"/>
  <c r="M51" i="3"/>
  <c r="M50" i="3"/>
  <c r="M42" i="3"/>
  <c r="I22" i="23"/>
  <c r="M59" i="3" l="1"/>
  <c r="G89" i="33" l="1"/>
  <c r="F89" i="33"/>
  <c r="E89" i="33"/>
  <c r="D89" i="33"/>
  <c r="H89" i="33"/>
  <c r="E14" i="10" l="1"/>
  <c r="E13" i="10"/>
  <c r="E13" i="25"/>
  <c r="I47" i="24" l="1"/>
  <c r="H47" i="24"/>
  <c r="G47" i="24"/>
  <c r="F47" i="24"/>
  <c r="E47" i="24"/>
  <c r="D47" i="24"/>
  <c r="C47" i="24"/>
  <c r="I15" i="24"/>
  <c r="H15" i="24"/>
  <c r="G15" i="24"/>
  <c r="F15" i="24"/>
  <c r="E15" i="24"/>
  <c r="D15" i="24"/>
  <c r="C15" i="24"/>
  <c r="B36" i="25" l="1"/>
  <c r="C36" i="25"/>
  <c r="E42" i="10"/>
  <c r="D69" i="3" l="1"/>
  <c r="D68" i="3"/>
  <c r="D67" i="3"/>
  <c r="D66" i="3"/>
  <c r="D65" i="3"/>
  <c r="D64" i="3"/>
  <c r="D63" i="3"/>
  <c r="D62" i="3"/>
  <c r="D58" i="3"/>
  <c r="D57" i="3"/>
  <c r="D56" i="3"/>
  <c r="D55" i="3"/>
  <c r="D54" i="3"/>
  <c r="D53" i="3"/>
  <c r="D52" i="3"/>
  <c r="D51" i="3"/>
  <c r="D50" i="3"/>
  <c r="D42" i="3"/>
  <c r="E42" i="3"/>
  <c r="E69" i="3"/>
  <c r="E68" i="3"/>
  <c r="E67" i="3"/>
  <c r="E66" i="3"/>
  <c r="E65" i="3"/>
  <c r="E64" i="3"/>
  <c r="E63" i="3"/>
  <c r="E62" i="3"/>
  <c r="E58" i="3"/>
  <c r="E57" i="3"/>
  <c r="E56" i="3"/>
  <c r="E55" i="3"/>
  <c r="E54" i="3"/>
  <c r="E53" i="3"/>
  <c r="E52" i="3"/>
  <c r="E51" i="3"/>
  <c r="E50" i="3"/>
  <c r="E24" i="11"/>
  <c r="F24" i="11"/>
  <c r="G24" i="11"/>
  <c r="H24" i="11"/>
  <c r="I24" i="11"/>
  <c r="J24" i="11"/>
  <c r="K24" i="11"/>
  <c r="K26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D59" i="3" l="1"/>
  <c r="E59" i="3"/>
  <c r="G76" i="33"/>
  <c r="F76" i="33"/>
  <c r="E76" i="33"/>
  <c r="H75" i="33"/>
  <c r="D76" i="33"/>
  <c r="F55" i="3" l="1"/>
  <c r="F56" i="3"/>
  <c r="B95" i="10" l="1"/>
  <c r="C95" i="10"/>
  <c r="C94" i="10" s="1"/>
  <c r="E23" i="19" l="1"/>
  <c r="E24" i="19"/>
  <c r="E25" i="19"/>
  <c r="E26" i="19"/>
  <c r="E27" i="19"/>
  <c r="E28" i="19"/>
  <c r="E29" i="19"/>
  <c r="E30" i="19"/>
  <c r="E31" i="19"/>
  <c r="E32" i="19"/>
  <c r="E33" i="19"/>
  <c r="H74" i="33"/>
  <c r="I49" i="24" l="1"/>
  <c r="I41" i="24"/>
  <c r="I32" i="24"/>
  <c r="E78" i="25"/>
  <c r="E77" i="25"/>
  <c r="E76" i="25"/>
  <c r="E106" i="10"/>
  <c r="E105" i="10"/>
  <c r="E104" i="10"/>
  <c r="E103" i="10"/>
  <c r="H41" i="24"/>
  <c r="G41" i="24"/>
  <c r="F41" i="24"/>
  <c r="E41" i="24"/>
  <c r="D41" i="24"/>
  <c r="H32" i="24"/>
  <c r="G32" i="24"/>
  <c r="F32" i="24"/>
  <c r="E32" i="24"/>
  <c r="D32" i="24"/>
  <c r="D108" i="10" l="1"/>
  <c r="D104" i="10"/>
  <c r="D107" i="10"/>
  <c r="D103" i="10"/>
  <c r="D105" i="10"/>
  <c r="D106" i="10"/>
  <c r="D77" i="25"/>
  <c r="D80" i="25"/>
  <c r="D76" i="25"/>
  <c r="D79" i="25"/>
  <c r="D78" i="25"/>
  <c r="E75" i="25"/>
  <c r="E102" i="10"/>
  <c r="C23" i="25"/>
  <c r="B23" i="25"/>
  <c r="E14" i="25"/>
  <c r="J26" i="11" l="1"/>
  <c r="I26" i="11"/>
  <c r="H26" i="11"/>
  <c r="G26" i="11"/>
  <c r="F26" i="11"/>
  <c r="E26" i="11"/>
  <c r="D26" i="11"/>
  <c r="C26" i="11"/>
  <c r="L26" i="11"/>
  <c r="M26" i="11" s="1"/>
  <c r="B21" i="35"/>
  <c r="B20" i="35"/>
  <c r="B19" i="35"/>
  <c r="A21" i="35"/>
  <c r="A20" i="35"/>
  <c r="A19" i="35"/>
  <c r="F46" i="35"/>
  <c r="F19" i="35"/>
  <c r="B16" i="35"/>
  <c r="B15" i="35"/>
  <c r="B14" i="35"/>
  <c r="B13" i="35"/>
  <c r="B12" i="35"/>
  <c r="B11" i="35"/>
  <c r="B10" i="35"/>
  <c r="B9" i="35"/>
  <c r="B8" i="35"/>
  <c r="B38" i="35" l="1"/>
  <c r="B42" i="35"/>
  <c r="B35" i="35"/>
  <c r="B39" i="35"/>
  <c r="B43" i="35"/>
  <c r="B36" i="35"/>
  <c r="B40" i="35"/>
  <c r="B37" i="35"/>
  <c r="B41" i="35"/>
  <c r="B6" i="35"/>
  <c r="B23" i="35"/>
  <c r="C11" i="35" s="1"/>
  <c r="H72" i="33"/>
  <c r="C16" i="35" l="1"/>
  <c r="C10" i="35"/>
  <c r="C21" i="35"/>
  <c r="C8" i="35"/>
  <c r="C12" i="35"/>
  <c r="C9" i="35"/>
  <c r="C13" i="35"/>
  <c r="C6" i="35"/>
  <c r="C20" i="35"/>
  <c r="C15" i="35"/>
  <c r="C14" i="35"/>
  <c r="C19" i="35"/>
  <c r="B46" i="35" l="1"/>
  <c r="M24" i="11"/>
  <c r="N19" i="11"/>
  <c r="N12" i="11"/>
  <c r="N16" i="11"/>
  <c r="N20" i="11"/>
  <c r="N9" i="11"/>
  <c r="N13" i="11"/>
  <c r="N17" i="11"/>
  <c r="N21" i="11"/>
  <c r="N10" i="11"/>
  <c r="N14" i="11"/>
  <c r="N18" i="11"/>
  <c r="N11" i="11"/>
  <c r="N15" i="11"/>
  <c r="H73" i="33"/>
  <c r="N26" i="11" l="1"/>
  <c r="C37" i="35"/>
  <c r="C43" i="35"/>
  <c r="C40" i="35"/>
  <c r="C36" i="35"/>
  <c r="C35" i="35"/>
  <c r="C38" i="35"/>
  <c r="C41" i="35"/>
  <c r="C39" i="35"/>
  <c r="C42" i="35"/>
  <c r="O12" i="11"/>
  <c r="O13" i="11" s="1"/>
  <c r="H71" i="33" l="1"/>
  <c r="B62" i="25" l="1"/>
  <c r="C62" i="25"/>
  <c r="D64" i="25" l="1"/>
  <c r="D65" i="25"/>
  <c r="D63" i="25"/>
  <c r="H70" i="33"/>
  <c r="AA68" i="3" l="1"/>
  <c r="Z68" i="3"/>
  <c r="R68" i="3"/>
  <c r="Q68" i="3"/>
  <c r="P68" i="3"/>
  <c r="O68" i="3"/>
  <c r="N68" i="3"/>
  <c r="L68" i="3"/>
  <c r="K68" i="3"/>
  <c r="J68" i="3"/>
  <c r="I68" i="3"/>
  <c r="H68" i="3"/>
  <c r="G68" i="3"/>
  <c r="F68" i="3"/>
  <c r="E15" i="25"/>
  <c r="H69" i="33" l="1"/>
  <c r="K6" i="15"/>
  <c r="C92" i="25" l="1"/>
  <c r="C91" i="25" s="1"/>
  <c r="B92" i="25"/>
  <c r="B91" i="25" s="1"/>
  <c r="B98" i="10" s="1"/>
  <c r="C89" i="25"/>
  <c r="C88" i="25" s="1"/>
  <c r="B89" i="25"/>
  <c r="B88" i="25" s="1"/>
  <c r="B94" i="10" s="1"/>
  <c r="C99" i="10"/>
  <c r="C98" i="10" s="1"/>
  <c r="B99" i="10"/>
  <c r="E95" i="10"/>
  <c r="E17" i="10"/>
  <c r="E15" i="10"/>
  <c r="E16" i="10"/>
  <c r="E18" i="10"/>
  <c r="E19" i="10"/>
  <c r="E20" i="10"/>
  <c r="E21" i="10"/>
  <c r="E22" i="10"/>
  <c r="E23" i="10"/>
  <c r="E24" i="10"/>
  <c r="E25" i="10"/>
  <c r="E26" i="10"/>
  <c r="E29" i="10"/>
  <c r="H68" i="33"/>
  <c r="H67" i="33"/>
  <c r="H66" i="33"/>
  <c r="H65" i="33"/>
  <c r="H64" i="33"/>
  <c r="AB40" i="3"/>
  <c r="AB38" i="3"/>
  <c r="AB37" i="3"/>
  <c r="AB36" i="3"/>
  <c r="AB30" i="3"/>
  <c r="AB29" i="3"/>
  <c r="AB28" i="3"/>
  <c r="AB34" i="3"/>
  <c r="AB33" i="3"/>
  <c r="AB26" i="3"/>
  <c r="AB25" i="3"/>
  <c r="AB24" i="3"/>
  <c r="AB22" i="3"/>
  <c r="AB21" i="3"/>
  <c r="AB20" i="3"/>
  <c r="AB18" i="3"/>
  <c r="AB17" i="3"/>
  <c r="AB16" i="3"/>
  <c r="H76" i="33" l="1"/>
  <c r="E92" i="25"/>
  <c r="E89" i="25"/>
  <c r="E91" i="25"/>
  <c r="E99" i="10"/>
  <c r="E98" i="10"/>
  <c r="E88" i="25" l="1"/>
  <c r="E94" i="10"/>
  <c r="E68" i="25"/>
  <c r="E44" i="10"/>
  <c r="O42" i="3" l="1"/>
  <c r="N42" i="3"/>
  <c r="E77" i="10" l="1"/>
  <c r="E36" i="10"/>
  <c r="E35" i="10"/>
  <c r="E17" i="25"/>
  <c r="E19" i="25"/>
  <c r="I9" i="23"/>
  <c r="I10" i="23"/>
  <c r="E38" i="10" l="1"/>
  <c r="E34" i="10"/>
  <c r="E18" i="25"/>
  <c r="E16" i="25"/>
  <c r="I8" i="23" l="1"/>
  <c r="H61" i="33" l="1"/>
  <c r="H60" i="33"/>
  <c r="H59" i="33"/>
  <c r="H58" i="33"/>
  <c r="H57" i="33"/>
  <c r="H56" i="33"/>
  <c r="H55" i="33"/>
  <c r="H54" i="33"/>
  <c r="H53" i="33"/>
  <c r="H52" i="33"/>
  <c r="H51" i="33"/>
  <c r="H62" i="33"/>
  <c r="G63" i="33"/>
  <c r="F63" i="33"/>
  <c r="E63" i="33"/>
  <c r="D63" i="33"/>
  <c r="H63" i="33" l="1"/>
  <c r="K34" i="18"/>
  <c r="K30" i="15"/>
  <c r="K29" i="15"/>
  <c r="K28" i="15"/>
  <c r="K27" i="15"/>
  <c r="K26" i="15"/>
  <c r="K25" i="15"/>
  <c r="K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9" i="15"/>
  <c r="K8" i="15"/>
  <c r="K7" i="15"/>
  <c r="K32" i="16"/>
  <c r="K33" i="17"/>
  <c r="K32" i="15" l="1"/>
  <c r="L69" i="3" l="1"/>
  <c r="L67" i="3"/>
  <c r="L66" i="3"/>
  <c r="L65" i="3"/>
  <c r="L64" i="3"/>
  <c r="L63" i="3"/>
  <c r="L62" i="3"/>
  <c r="L58" i="3"/>
  <c r="L57" i="3"/>
  <c r="L56" i="3"/>
  <c r="L55" i="3"/>
  <c r="L54" i="3"/>
  <c r="L53" i="3"/>
  <c r="L52" i="3"/>
  <c r="L51" i="3"/>
  <c r="L50" i="3"/>
  <c r="L42" i="3"/>
  <c r="L59" i="3" l="1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K69" i="3"/>
  <c r="J69" i="3"/>
  <c r="I69" i="3"/>
  <c r="H69" i="3"/>
  <c r="G69" i="3"/>
  <c r="F69" i="3"/>
  <c r="B69" i="3"/>
  <c r="Y68" i="3"/>
  <c r="X68" i="3"/>
  <c r="W68" i="3"/>
  <c r="V68" i="3"/>
  <c r="U68" i="3"/>
  <c r="T68" i="3"/>
  <c r="S68" i="3"/>
  <c r="B68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K67" i="3"/>
  <c r="J67" i="3"/>
  <c r="I67" i="3"/>
  <c r="H67" i="3"/>
  <c r="G67" i="3"/>
  <c r="F67" i="3"/>
  <c r="B67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K66" i="3"/>
  <c r="J66" i="3"/>
  <c r="I66" i="3"/>
  <c r="H66" i="3"/>
  <c r="G66" i="3"/>
  <c r="F66" i="3"/>
  <c r="B66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K65" i="3"/>
  <c r="J65" i="3"/>
  <c r="I65" i="3"/>
  <c r="H65" i="3"/>
  <c r="G65" i="3"/>
  <c r="F65" i="3"/>
  <c r="C65" i="3"/>
  <c r="B65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K64" i="3"/>
  <c r="J64" i="3"/>
  <c r="I64" i="3"/>
  <c r="H64" i="3"/>
  <c r="G64" i="3"/>
  <c r="F64" i="3"/>
  <c r="C64" i="3"/>
  <c r="B64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K63" i="3"/>
  <c r="J63" i="3"/>
  <c r="I63" i="3"/>
  <c r="H63" i="3"/>
  <c r="G63" i="3"/>
  <c r="F63" i="3"/>
  <c r="C63" i="3"/>
  <c r="B63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K62" i="3"/>
  <c r="J62" i="3"/>
  <c r="I62" i="3"/>
  <c r="H62" i="3"/>
  <c r="G62" i="3"/>
  <c r="F62" i="3"/>
  <c r="C62" i="3"/>
  <c r="B62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K58" i="3"/>
  <c r="J58" i="3"/>
  <c r="I58" i="3"/>
  <c r="H58" i="3"/>
  <c r="G58" i="3"/>
  <c r="F58" i="3"/>
  <c r="C58" i="3"/>
  <c r="B58" i="3"/>
  <c r="A58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K57" i="3"/>
  <c r="J57" i="3"/>
  <c r="I57" i="3"/>
  <c r="H57" i="3"/>
  <c r="G57" i="3"/>
  <c r="F57" i="3"/>
  <c r="C57" i="3"/>
  <c r="B57" i="3"/>
  <c r="A57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K56" i="3"/>
  <c r="J56" i="3"/>
  <c r="I56" i="3"/>
  <c r="H56" i="3"/>
  <c r="G56" i="3"/>
  <c r="C56" i="3"/>
  <c r="B56" i="3"/>
  <c r="A56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K55" i="3"/>
  <c r="J55" i="3"/>
  <c r="I55" i="3"/>
  <c r="H55" i="3"/>
  <c r="G55" i="3"/>
  <c r="C55" i="3"/>
  <c r="B55" i="3"/>
  <c r="A55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K54" i="3"/>
  <c r="J54" i="3"/>
  <c r="I54" i="3"/>
  <c r="H54" i="3"/>
  <c r="G54" i="3"/>
  <c r="F54" i="3"/>
  <c r="C54" i="3"/>
  <c r="B54" i="3"/>
  <c r="A54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K53" i="3"/>
  <c r="J53" i="3"/>
  <c r="I53" i="3"/>
  <c r="H53" i="3"/>
  <c r="G53" i="3"/>
  <c r="F53" i="3"/>
  <c r="C53" i="3"/>
  <c r="B53" i="3"/>
  <c r="A53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K52" i="3"/>
  <c r="J52" i="3"/>
  <c r="I52" i="3"/>
  <c r="H52" i="3"/>
  <c r="G52" i="3"/>
  <c r="F52" i="3"/>
  <c r="C52" i="3"/>
  <c r="B52" i="3"/>
  <c r="A52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K51" i="3"/>
  <c r="J51" i="3"/>
  <c r="I51" i="3"/>
  <c r="H51" i="3"/>
  <c r="G51" i="3"/>
  <c r="F51" i="3"/>
  <c r="C51" i="3"/>
  <c r="B51" i="3"/>
  <c r="A51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K50" i="3"/>
  <c r="J50" i="3"/>
  <c r="I50" i="3"/>
  <c r="H50" i="3"/>
  <c r="G50" i="3"/>
  <c r="F50" i="3"/>
  <c r="C50" i="3"/>
  <c r="B50" i="3"/>
  <c r="A50" i="3"/>
  <c r="X42" i="3"/>
  <c r="E37" i="10"/>
  <c r="W59" i="3" l="1"/>
  <c r="X59" i="3"/>
  <c r="Y59" i="3"/>
  <c r="G59" i="3"/>
  <c r="U59" i="3"/>
  <c r="Q59" i="3"/>
  <c r="K59" i="3"/>
  <c r="V59" i="3"/>
  <c r="T59" i="3"/>
  <c r="S59" i="3"/>
  <c r="H59" i="3"/>
  <c r="Z59" i="3"/>
  <c r="I59" i="3"/>
  <c r="AB50" i="3"/>
  <c r="AA59" i="3"/>
  <c r="AB59" i="3" s="1"/>
  <c r="AB54" i="3"/>
  <c r="AB58" i="3"/>
  <c r="AB63" i="3"/>
  <c r="AB65" i="3"/>
  <c r="AB67" i="3"/>
  <c r="R59" i="3"/>
  <c r="F59" i="3"/>
  <c r="J59" i="3"/>
  <c r="N59" i="3"/>
  <c r="AB53" i="3"/>
  <c r="AB57" i="3"/>
  <c r="AB69" i="3"/>
  <c r="AB52" i="3"/>
  <c r="AB56" i="3"/>
  <c r="AB62" i="3"/>
  <c r="AB64" i="3"/>
  <c r="AB66" i="3"/>
  <c r="AB68" i="3"/>
  <c r="AB51" i="3"/>
  <c r="AB55" i="3"/>
  <c r="P59" i="3"/>
  <c r="O59" i="3"/>
  <c r="H49" i="24"/>
  <c r="G49" i="24"/>
  <c r="F49" i="24"/>
  <c r="E49" i="24"/>
  <c r="D49" i="24"/>
  <c r="C49" i="24"/>
  <c r="B49" i="24"/>
  <c r="E43" i="25" l="1"/>
  <c r="W42" i="3" l="1"/>
  <c r="V42" i="3" l="1"/>
  <c r="Y42" i="3" l="1"/>
  <c r="U42" i="3"/>
  <c r="AA42" i="3" l="1"/>
  <c r="Z42" i="3"/>
  <c r="T42" i="3"/>
  <c r="S42" i="3"/>
  <c r="B28" i="10"/>
  <c r="C28" i="10"/>
  <c r="B61" i="10"/>
  <c r="C61" i="10"/>
  <c r="H49" i="33"/>
  <c r="H48" i="33"/>
  <c r="H47" i="33"/>
  <c r="H46" i="33"/>
  <c r="H45" i="33"/>
  <c r="H44" i="33"/>
  <c r="H43" i="33"/>
  <c r="H42" i="33"/>
  <c r="H41" i="33"/>
  <c r="H40" i="33"/>
  <c r="H39" i="33"/>
  <c r="H38" i="33"/>
  <c r="H36" i="33"/>
  <c r="H35" i="33"/>
  <c r="H34" i="33"/>
  <c r="H33" i="33"/>
  <c r="H32" i="33"/>
  <c r="H31" i="33"/>
  <c r="H30" i="33"/>
  <c r="H29" i="33"/>
  <c r="H28" i="33"/>
  <c r="H27" i="33"/>
  <c r="H26" i="33"/>
  <c r="H25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0" i="33"/>
  <c r="H9" i="33"/>
  <c r="H8" i="33"/>
  <c r="G50" i="33"/>
  <c r="F50" i="33"/>
  <c r="E50" i="33"/>
  <c r="D50" i="33"/>
  <c r="G37" i="33"/>
  <c r="F37" i="33"/>
  <c r="E37" i="33"/>
  <c r="D37" i="33"/>
  <c r="G11" i="33"/>
  <c r="F11" i="33"/>
  <c r="E11" i="33"/>
  <c r="D11" i="33"/>
  <c r="G24" i="33"/>
  <c r="F24" i="33"/>
  <c r="E24" i="33"/>
  <c r="D24" i="33"/>
  <c r="E33" i="25"/>
  <c r="E36" i="19"/>
  <c r="R42" i="3"/>
  <c r="Q42" i="3"/>
  <c r="P42" i="3"/>
  <c r="E73" i="25"/>
  <c r="E72" i="25"/>
  <c r="E71" i="25"/>
  <c r="E70" i="25"/>
  <c r="E69" i="25"/>
  <c r="E67" i="25"/>
  <c r="E66" i="25"/>
  <c r="E60" i="25"/>
  <c r="E59" i="25"/>
  <c r="E58" i="25"/>
  <c r="E57" i="25"/>
  <c r="E56" i="25"/>
  <c r="E55" i="25"/>
  <c r="E54" i="25"/>
  <c r="E53" i="25"/>
  <c r="E52" i="25"/>
  <c r="E51" i="25"/>
  <c r="E50" i="25"/>
  <c r="C49" i="25"/>
  <c r="D50" i="25" s="1"/>
  <c r="B49" i="25"/>
  <c r="E47" i="25"/>
  <c r="E46" i="25"/>
  <c r="E45" i="25"/>
  <c r="E44" i="25"/>
  <c r="E42" i="25"/>
  <c r="E41" i="25"/>
  <c r="E40" i="25"/>
  <c r="E39" i="25"/>
  <c r="E38" i="25"/>
  <c r="E37" i="25"/>
  <c r="D39" i="25"/>
  <c r="E34" i="25"/>
  <c r="E32" i="25"/>
  <c r="E31" i="25"/>
  <c r="E30" i="25"/>
  <c r="E29" i="25"/>
  <c r="E28" i="25"/>
  <c r="E27" i="25"/>
  <c r="E26" i="25"/>
  <c r="E25" i="25"/>
  <c r="E24" i="25"/>
  <c r="D26" i="25"/>
  <c r="E21" i="25"/>
  <c r="E20" i="25"/>
  <c r="E12" i="25"/>
  <c r="E11" i="25"/>
  <c r="C10" i="25"/>
  <c r="D13" i="25" s="1"/>
  <c r="B10" i="25"/>
  <c r="A15" i="19"/>
  <c r="J30" i="15"/>
  <c r="J29" i="15"/>
  <c r="J28" i="15"/>
  <c r="J27" i="15"/>
  <c r="J26" i="15"/>
  <c r="J25" i="15"/>
  <c r="J24" i="15"/>
  <c r="J23" i="15"/>
  <c r="J22" i="15"/>
  <c r="J21" i="15"/>
  <c r="J20" i="15"/>
  <c r="J19" i="15"/>
  <c r="J18" i="15"/>
  <c r="J17" i="15"/>
  <c r="J16" i="15"/>
  <c r="J15" i="15"/>
  <c r="J14" i="15"/>
  <c r="J13" i="15"/>
  <c r="J12" i="15"/>
  <c r="J11" i="15"/>
  <c r="J10" i="15"/>
  <c r="J9" i="15"/>
  <c r="J8" i="15"/>
  <c r="J7" i="15"/>
  <c r="J6" i="15"/>
  <c r="J32" i="16"/>
  <c r="J33" i="17"/>
  <c r="E31" i="10"/>
  <c r="E32" i="10"/>
  <c r="E33" i="10"/>
  <c r="E39" i="10"/>
  <c r="E40" i="10"/>
  <c r="E30" i="10"/>
  <c r="J34" i="18"/>
  <c r="E74" i="10"/>
  <c r="E75" i="10"/>
  <c r="E11" i="10"/>
  <c r="E12" i="10"/>
  <c r="I34" i="18"/>
  <c r="E81" i="10"/>
  <c r="E82" i="10"/>
  <c r="E83" i="10"/>
  <c r="E84" i="10"/>
  <c r="E85" i="10"/>
  <c r="E86" i="10"/>
  <c r="E87" i="10"/>
  <c r="E88" i="10"/>
  <c r="E89" i="10"/>
  <c r="E67" i="10"/>
  <c r="E65" i="10"/>
  <c r="E66" i="10"/>
  <c r="E68" i="10"/>
  <c r="E69" i="10"/>
  <c r="E70" i="10"/>
  <c r="E71" i="10"/>
  <c r="E73" i="10"/>
  <c r="E72" i="10"/>
  <c r="E50" i="10"/>
  <c r="E49" i="10"/>
  <c r="E51" i="10"/>
  <c r="E52" i="10"/>
  <c r="E56" i="10"/>
  <c r="E55" i="10"/>
  <c r="E53" i="10"/>
  <c r="E54" i="10"/>
  <c r="E57" i="10"/>
  <c r="C32" i="32"/>
  <c r="D32" i="32"/>
  <c r="E32" i="32"/>
  <c r="F32" i="32"/>
  <c r="G32" i="32"/>
  <c r="H32" i="32"/>
  <c r="I32" i="32"/>
  <c r="J32" i="32"/>
  <c r="K32" i="32"/>
  <c r="L32" i="32"/>
  <c r="B32" i="32"/>
  <c r="K42" i="3"/>
  <c r="C32" i="15"/>
  <c r="D32" i="15"/>
  <c r="E32" i="15"/>
  <c r="F32" i="15"/>
  <c r="G32" i="15"/>
  <c r="H32" i="15"/>
  <c r="I32" i="15"/>
  <c r="I33" i="17"/>
  <c r="H33" i="17"/>
  <c r="J42" i="3"/>
  <c r="I42" i="3"/>
  <c r="H42" i="3"/>
  <c r="G42" i="3"/>
  <c r="F42" i="3"/>
  <c r="E80" i="10"/>
  <c r="C79" i="10"/>
  <c r="B79" i="10"/>
  <c r="E48" i="10"/>
  <c r="C47" i="10"/>
  <c r="D55" i="10" s="1"/>
  <c r="B47" i="10"/>
  <c r="C10" i="10"/>
  <c r="D22" i="10" s="1"/>
  <c r="B10" i="10"/>
  <c r="I32" i="16"/>
  <c r="H34" i="18"/>
  <c r="G34" i="18"/>
  <c r="F34" i="18"/>
  <c r="E34" i="18"/>
  <c r="D34" i="18"/>
  <c r="C34" i="18"/>
  <c r="B34" i="18"/>
  <c r="G33" i="17"/>
  <c r="F33" i="17"/>
  <c r="E33" i="17"/>
  <c r="D33" i="17"/>
  <c r="C33" i="17"/>
  <c r="B33" i="17"/>
  <c r="G32" i="16"/>
  <c r="F32" i="16"/>
  <c r="E32" i="16"/>
  <c r="D32" i="16"/>
  <c r="C32" i="16"/>
  <c r="B32" i="16"/>
  <c r="H32" i="16"/>
  <c r="D66" i="10" l="1"/>
  <c r="D62" i="10"/>
  <c r="D64" i="10"/>
  <c r="D63" i="10"/>
  <c r="D91" i="33"/>
  <c r="F91" i="33"/>
  <c r="H37" i="33"/>
  <c r="H50" i="33"/>
  <c r="E91" i="33"/>
  <c r="G91" i="33"/>
  <c r="D71" i="10"/>
  <c r="E61" i="10"/>
  <c r="D77" i="10"/>
  <c r="AB42" i="3"/>
  <c r="D57" i="10"/>
  <c r="D80" i="10"/>
  <c r="D56" i="10"/>
  <c r="D48" i="10"/>
  <c r="E28" i="10"/>
  <c r="D50" i="10"/>
  <c r="D49" i="10"/>
  <c r="D53" i="10"/>
  <c r="E47" i="10"/>
  <c r="D39" i="10"/>
  <c r="D45" i="10"/>
  <c r="D44" i="10"/>
  <c r="H24" i="33"/>
  <c r="D84" i="10"/>
  <c r="D58" i="10"/>
  <c r="D52" i="10"/>
  <c r="D46" i="25"/>
  <c r="D15" i="10"/>
  <c r="D73" i="25"/>
  <c r="D66" i="25"/>
  <c r="D54" i="10"/>
  <c r="D40" i="25"/>
  <c r="D47" i="25"/>
  <c r="D38" i="25"/>
  <c r="D45" i="25"/>
  <c r="D31" i="25"/>
  <c r="H11" i="33"/>
  <c r="H91" i="33" s="1"/>
  <c r="D30" i="10"/>
  <c r="D59" i="10"/>
  <c r="D51" i="10"/>
  <c r="D44" i="25"/>
  <c r="D41" i="25"/>
  <c r="E36" i="25"/>
  <c r="D42" i="25"/>
  <c r="D37" i="25"/>
  <c r="E10" i="25"/>
  <c r="D19" i="25"/>
  <c r="D18" i="25"/>
  <c r="D21" i="25"/>
  <c r="D17" i="25"/>
  <c r="D20" i="25"/>
  <c r="D16" i="25"/>
  <c r="D14" i="25"/>
  <c r="D91" i="10"/>
  <c r="D89" i="10"/>
  <c r="D86" i="10"/>
  <c r="E79" i="10"/>
  <c r="D72" i="25"/>
  <c r="D71" i="25"/>
  <c r="D70" i="25"/>
  <c r="D69" i="25"/>
  <c r="D68" i="25"/>
  <c r="D67" i="25"/>
  <c r="E62" i="25"/>
  <c r="D67" i="10"/>
  <c r="D18" i="10"/>
  <c r="D24" i="10"/>
  <c r="D12" i="25"/>
  <c r="D15" i="25"/>
  <c r="D35" i="10"/>
  <c r="D40" i="10"/>
  <c r="D43" i="10"/>
  <c r="D42" i="10"/>
  <c r="D29" i="10"/>
  <c r="D41" i="10"/>
  <c r="D32" i="10"/>
  <c r="E23" i="25"/>
  <c r="D34" i="25"/>
  <c r="D27" i="25"/>
  <c r="D32" i="25"/>
  <c r="D29" i="25"/>
  <c r="D33" i="25"/>
  <c r="D25" i="25"/>
  <c r="D28" i="25"/>
  <c r="D83" i="10"/>
  <c r="D81" i="10"/>
  <c r="D69" i="10"/>
  <c r="D72" i="10"/>
  <c r="D75" i="10"/>
  <c r="D73" i="10"/>
  <c r="D76" i="10"/>
  <c r="D70" i="10"/>
  <c r="D74" i="10"/>
  <c r="D65" i="10"/>
  <c r="D68" i="10"/>
  <c r="D52" i="25"/>
  <c r="D53" i="25"/>
  <c r="D43" i="25"/>
  <c r="D30" i="25"/>
  <c r="D19" i="10"/>
  <c r="D14" i="10"/>
  <c r="D13" i="10"/>
  <c r="D16" i="10"/>
  <c r="D23" i="10"/>
  <c r="E10" i="10"/>
  <c r="D20" i="10"/>
  <c r="D17" i="10"/>
  <c r="D21" i="10"/>
  <c r="D12" i="10"/>
  <c r="D11" i="25"/>
  <c r="J32" i="15"/>
  <c r="D87" i="10"/>
  <c r="D90" i="10"/>
  <c r="D82" i="10"/>
  <c r="D85" i="10"/>
  <c r="D88" i="10"/>
  <c r="D56" i="25"/>
  <c r="D55" i="25"/>
  <c r="D60" i="25"/>
  <c r="D54" i="25"/>
  <c r="D59" i="25"/>
  <c r="D51" i="25"/>
  <c r="E49" i="25"/>
  <c r="D58" i="25"/>
  <c r="D57" i="25"/>
  <c r="D38" i="10"/>
  <c r="D37" i="10"/>
  <c r="D36" i="10"/>
  <c r="D34" i="10"/>
  <c r="D31" i="10"/>
  <c r="D33" i="10"/>
  <c r="D24" i="25"/>
  <c r="D11" i="10"/>
  <c r="D26" i="10"/>
  <c r="D25" i="10"/>
</calcChain>
</file>

<file path=xl/sharedStrings.xml><?xml version="1.0" encoding="utf-8"?>
<sst xmlns="http://schemas.openxmlformats.org/spreadsheetml/2006/main" count="1487" uniqueCount="664">
  <si>
    <t>Año</t>
  </si>
  <si>
    <t xml:space="preserve">PBI   </t>
  </si>
  <si>
    <t>Cobre</t>
  </si>
  <si>
    <t>Valor</t>
  </si>
  <si>
    <t>(US$MM)</t>
  </si>
  <si>
    <t>Cantidad</t>
  </si>
  <si>
    <t>Precio*</t>
  </si>
  <si>
    <t xml:space="preserve"> (Ctvs US$/Lb.)</t>
  </si>
  <si>
    <t>Oro</t>
  </si>
  <si>
    <t>(Miles Oz. Tr.)</t>
  </si>
  <si>
    <t>(US$/Oz Tr.)</t>
  </si>
  <si>
    <t>Zinc</t>
  </si>
  <si>
    <t>(Ctvs US$/Lb.)</t>
  </si>
  <si>
    <t>Plata</t>
  </si>
  <si>
    <t>(Millones Oz. Tr.)</t>
  </si>
  <si>
    <t>(US$/Oz. Tr.)</t>
  </si>
  <si>
    <t>Plomo</t>
  </si>
  <si>
    <t>Estaño</t>
  </si>
  <si>
    <t>Hierro</t>
  </si>
  <si>
    <t>(US$/Tm)</t>
  </si>
  <si>
    <t>Molibdeno</t>
  </si>
  <si>
    <t>TOTAL US$ MM</t>
  </si>
  <si>
    <t>Fuente: Banco Central de Reserva del Perú y SUNAT - Aduanas / Elaborado por MINEM.</t>
  </si>
  <si>
    <t>Otros</t>
  </si>
  <si>
    <t>SOCIEDAD MINERA CERRO VERDE S.A.A.</t>
  </si>
  <si>
    <t>SOCIEDAD MINERA EL BROCAL S.A.A.</t>
  </si>
  <si>
    <t>MINERA CHINALCO PERÚ S.A.</t>
  </si>
  <si>
    <t>MINERA YANACOCHA S.R.L.</t>
  </si>
  <si>
    <t>Var%</t>
  </si>
  <si>
    <t>GOLD FIELDS LA CIMA S.A.</t>
  </si>
  <si>
    <t>OTROS</t>
  </si>
  <si>
    <t>MINERA BARRICK MISQUICHILCA S.A.</t>
  </si>
  <si>
    <t>MADRE DE DIOS</t>
  </si>
  <si>
    <t>CONSORCIO MINERO HORIZONTE S.A.</t>
  </si>
  <si>
    <t>LA ARENA S.A.</t>
  </si>
  <si>
    <t>MINERA AURIFERA RETAMAS S.A.</t>
  </si>
  <si>
    <t>COBRE / TMF</t>
  </si>
  <si>
    <t>VOLCAN COMPAÑÍA MINERA S.A.A.</t>
  </si>
  <si>
    <t>SOCIEDAD MINERA CORONA S.A.</t>
  </si>
  <si>
    <t>CATALINA HUANCA SOCIEDAD MINERA S.A.C.</t>
  </si>
  <si>
    <t>PLOMO / TMF</t>
  </si>
  <si>
    <t>ZINC / TMF</t>
  </si>
  <si>
    <t>AREQUIPA</t>
  </si>
  <si>
    <t>MOQUEGUA</t>
  </si>
  <si>
    <t>CUSCO</t>
  </si>
  <si>
    <t>TACNA</t>
  </si>
  <si>
    <t>PASCO</t>
  </si>
  <si>
    <t>ICA</t>
  </si>
  <si>
    <t>CAJAMARCA</t>
  </si>
  <si>
    <t>LIMA</t>
  </si>
  <si>
    <t>HUANCAVELICA</t>
  </si>
  <si>
    <t>PUNO</t>
  </si>
  <si>
    <t>LA LIBERTAD</t>
  </si>
  <si>
    <t>AYACUCHO</t>
  </si>
  <si>
    <t>Part%</t>
  </si>
  <si>
    <t>PRODUCTO / REGION</t>
  </si>
  <si>
    <t>PRODUCTO / EMPRESA</t>
  </si>
  <si>
    <t>TOTAL EXPORTACIONES</t>
  </si>
  <si>
    <t>RUBRO</t>
  </si>
  <si>
    <t>CHINA</t>
  </si>
  <si>
    <t>JAPON</t>
  </si>
  <si>
    <t>ALEMANIA</t>
  </si>
  <si>
    <t>ITALIA</t>
  </si>
  <si>
    <t>BRASIL</t>
  </si>
  <si>
    <t>ESPAÑA</t>
  </si>
  <si>
    <t>Acum. Anual US$ Millones</t>
  </si>
  <si>
    <t>-</t>
  </si>
  <si>
    <t xml:space="preserve">  AMAZONAS</t>
  </si>
  <si>
    <t xml:space="preserve">  AREQUIPA</t>
  </si>
  <si>
    <t xml:space="preserve">  AYACUCHO</t>
  </si>
  <si>
    <t xml:space="preserve">  CAJAMARCA</t>
  </si>
  <si>
    <t xml:space="preserve">  CALLAO</t>
  </si>
  <si>
    <t xml:space="preserve">  CUSCO</t>
  </si>
  <si>
    <t xml:space="preserve">  HUANCAVELICA</t>
  </si>
  <si>
    <t xml:space="preserve">  ICA</t>
  </si>
  <si>
    <t xml:space="preserve">  LA LIBERTAD</t>
  </si>
  <si>
    <t xml:space="preserve">  LAMBAYEQUE</t>
  </si>
  <si>
    <t xml:space="preserve">  LIMA</t>
  </si>
  <si>
    <t xml:space="preserve">  LORETO</t>
  </si>
  <si>
    <t xml:space="preserve">  MADRE DE DIOS</t>
  </si>
  <si>
    <t xml:space="preserve">  MOQUEGUA</t>
  </si>
  <si>
    <t xml:space="preserve">  PASCO</t>
  </si>
  <si>
    <t xml:space="preserve">  PIURA</t>
  </si>
  <si>
    <t xml:space="preserve">  PUNO</t>
  </si>
  <si>
    <t xml:space="preserve">  TACNA</t>
  </si>
  <si>
    <t xml:space="preserve">  TUMBES</t>
  </si>
  <si>
    <t xml:space="preserve">  UCAYALI</t>
  </si>
  <si>
    <t xml:space="preserve">  TOTAL</t>
  </si>
  <si>
    <t>TOTAL</t>
  </si>
  <si>
    <t>2011</t>
  </si>
  <si>
    <t>TIPO DE ÁREAS RESTRINGIDAS</t>
  </si>
  <si>
    <t>CANTIDAD</t>
  </si>
  <si>
    <t>% DEL PERÚ</t>
  </si>
  <si>
    <t>1</t>
  </si>
  <si>
    <t>3</t>
  </si>
  <si>
    <t>4</t>
  </si>
  <si>
    <t>PROYECTO ESPECIAL</t>
  </si>
  <si>
    <t>5</t>
  </si>
  <si>
    <t>6</t>
  </si>
  <si>
    <t>7</t>
  </si>
  <si>
    <t>8</t>
  </si>
  <si>
    <t>9</t>
  </si>
  <si>
    <t>10</t>
  </si>
  <si>
    <t>PUERTOS Y AEROPUERTOS</t>
  </si>
  <si>
    <t>SUIZA</t>
  </si>
  <si>
    <t>CANADA</t>
  </si>
  <si>
    <t>REINO UNIDO</t>
  </si>
  <si>
    <t>CHILE</t>
  </si>
  <si>
    <t>COLOMBIA</t>
  </si>
  <si>
    <t xml:space="preserve">EXPORTACIONES MINERAS POR PRINCIPALES PRODUCTOS </t>
  </si>
  <si>
    <r>
      <t xml:space="preserve">Tabla 14 / </t>
    </r>
    <r>
      <rPr>
        <b/>
        <i/>
        <sz val="11"/>
        <color theme="0" tint="-0.499984740745262"/>
        <rFont val="Calibri"/>
        <family val="2"/>
        <scheme val="minor"/>
      </rPr>
      <t>Table 14</t>
    </r>
  </si>
  <si>
    <t>Registered taxpayers according to economic activity</t>
  </si>
  <si>
    <t>+</t>
  </si>
  <si>
    <t>SECTOR</t>
  </si>
  <si>
    <t>Ene-Jun</t>
  </si>
  <si>
    <t>MINERIA</t>
  </si>
  <si>
    <t>FINANZAS</t>
  </si>
  <si>
    <t>COMUNICACIONES</t>
  </si>
  <si>
    <t>INDUSTRIA</t>
  </si>
  <si>
    <t>ENERGIA</t>
  </si>
  <si>
    <t>COMERCIO</t>
  </si>
  <si>
    <t>PETROLEO</t>
  </si>
  <si>
    <t>SERVICIOS</t>
  </si>
  <si>
    <t>TRANSPORTE</t>
  </si>
  <si>
    <t>CONSTRUCCION</t>
  </si>
  <si>
    <t>PESCA</t>
  </si>
  <si>
    <t>TURISMO</t>
  </si>
  <si>
    <t>AGRICULTURA</t>
  </si>
  <si>
    <t>VIVIENDA</t>
  </si>
  <si>
    <t>SILVICULTURA</t>
  </si>
  <si>
    <t>(Millones de US$)</t>
  </si>
  <si>
    <t>(Thousands of dollars)</t>
  </si>
  <si>
    <t>SALDO DE INVERSIÓN EXTRANJERA DIRECTA EN EL PERÚ COMO APORTE AL CAPITAL, POR SECTOR DE DESTINO</t>
  </si>
  <si>
    <t>Fuente y elaboración: Dirección de Servicios al Inversionista - PROINVERSIÓN</t>
  </si>
  <si>
    <t>Actualizado al 30 de junio de 2014.</t>
  </si>
  <si>
    <t>Considera aportes provenientes del exterior destinados al capital social de empresas nacionales.</t>
  </si>
  <si>
    <t>EE.UU.</t>
  </si>
  <si>
    <t>PAISES BAJOS</t>
  </si>
  <si>
    <t>PANAMA</t>
  </si>
  <si>
    <t>LUXEMBURGO</t>
  </si>
  <si>
    <t>MEXICO</t>
  </si>
  <si>
    <t>SINGAPORE</t>
  </si>
  <si>
    <t>FRANCIA</t>
  </si>
  <si>
    <t>BERMUDA ISLAS</t>
  </si>
  <si>
    <t>BAHAMAS ISLAS</t>
  </si>
  <si>
    <t>URUGUAY</t>
  </si>
  <si>
    <t>ECUADOR</t>
  </si>
  <si>
    <t>CAYMAN ISLAS</t>
  </si>
  <si>
    <t>BELGICA</t>
  </si>
  <si>
    <t>SUECIA</t>
  </si>
  <si>
    <t>COREA</t>
  </si>
  <si>
    <t>ARGENTINA</t>
  </si>
  <si>
    <t>PORTUGAL</t>
  </si>
  <si>
    <t>LIECHTENSTEIN</t>
  </si>
  <si>
    <t>DINAMARCA</t>
  </si>
  <si>
    <t>VENEZUELA</t>
  </si>
  <si>
    <t>AUSTRALIA</t>
  </si>
  <si>
    <t>NUEVA ZELANDIA</t>
  </si>
  <si>
    <t>AUSTRIA</t>
  </si>
  <si>
    <t>MALTA</t>
  </si>
  <si>
    <t>BOLIVIA</t>
  </si>
  <si>
    <t>HONDURAS</t>
  </si>
  <si>
    <t>RUSIA</t>
  </si>
  <si>
    <t>MINERÍA</t>
  </si>
  <si>
    <t>SALDO DE INVERSIÓN EXTRANJERA DIRECTA EN EL PERÚ COMO APORTE AL CAPITAL, POR PAÍS DE DOMICILIO</t>
  </si>
  <si>
    <t xml:space="preserve">Ene </t>
  </si>
  <si>
    <t>ENE</t>
  </si>
  <si>
    <t>FEB</t>
  </si>
  <si>
    <t>Var(%)</t>
  </si>
  <si>
    <t>Abr</t>
  </si>
  <si>
    <t>TMF</t>
  </si>
  <si>
    <t>EXPORTACIONES</t>
  </si>
  <si>
    <t>UNIDAD</t>
  </si>
  <si>
    <t>Tabla 03</t>
  </si>
  <si>
    <t>MAR</t>
  </si>
  <si>
    <t>REGIONES</t>
  </si>
  <si>
    <t>UNIDADES</t>
  </si>
  <si>
    <t>SITUACIÓN</t>
  </si>
  <si>
    <t>Ha</t>
  </si>
  <si>
    <t>EXPLOTACIÓN</t>
  </si>
  <si>
    <t>EXPLORACIÓN</t>
  </si>
  <si>
    <t>CONSTRUCCIÓN</t>
  </si>
  <si>
    <t>CATEO Y PROSPECCIÓN</t>
  </si>
  <si>
    <t>CIERRE POST-CIERRE(DEFINITIVO)</t>
  </si>
  <si>
    <t>CIERRE FINAL</t>
  </si>
  <si>
    <t>UNIDADES MINERAS EN ACTIVIDAD</t>
  </si>
  <si>
    <t>Nota:  Territorio Nacional  = 128,521,560 ha.</t>
  </si>
  <si>
    <t>COMPAÑÍA MINERA MILPO S.A.A.</t>
  </si>
  <si>
    <t>COMPAÑÍA DE MINAS BUENAVENTURA S.A.A.</t>
  </si>
  <si>
    <t>ABR</t>
  </si>
  <si>
    <t>MAY</t>
  </si>
  <si>
    <t>Concepto</t>
  </si>
  <si>
    <t>IEM</t>
  </si>
  <si>
    <t xml:space="preserve">        Regalías Mineras</t>
  </si>
  <si>
    <t>Regalías Mineras  
Ley Nº 29788</t>
  </si>
  <si>
    <t>Gravámen Especial 
a la Minería</t>
  </si>
  <si>
    <t>Oct.</t>
  </si>
  <si>
    <t xml:space="preserve"> -</t>
  </si>
  <si>
    <t>Nov.</t>
  </si>
  <si>
    <t>Dic</t>
  </si>
  <si>
    <t>Ene.</t>
  </si>
  <si>
    <t>Feb.</t>
  </si>
  <si>
    <t>Mar.</t>
  </si>
  <si>
    <t>Abr.</t>
  </si>
  <si>
    <t>May.</t>
  </si>
  <si>
    <t>Jun.</t>
  </si>
  <si>
    <t>Jul.</t>
  </si>
  <si>
    <t>Ago.</t>
  </si>
  <si>
    <t>Sep.</t>
  </si>
  <si>
    <t>Dic.</t>
  </si>
  <si>
    <t>Ago</t>
  </si>
  <si>
    <t>Sep</t>
  </si>
  <si>
    <t>Oct</t>
  </si>
  <si>
    <t>Fuente: SUNAT, Nota Tributaria.</t>
  </si>
  <si>
    <t>TOTAL GENERAL</t>
  </si>
  <si>
    <t>JUN</t>
  </si>
  <si>
    <t>JUL</t>
  </si>
  <si>
    <t>Set.</t>
  </si>
  <si>
    <t>AGO</t>
  </si>
  <si>
    <t>SET</t>
  </si>
  <si>
    <t>BENEFICIO</t>
  </si>
  <si>
    <t>OCT</t>
  </si>
  <si>
    <t>NOV</t>
  </si>
  <si>
    <t>DIC</t>
  </si>
  <si>
    <t>MINERA LAS BAMBAS S.A.</t>
  </si>
  <si>
    <t>g finos</t>
  </si>
  <si>
    <t>kg finos</t>
  </si>
  <si>
    <t>AÑOS</t>
  </si>
  <si>
    <t xml:space="preserve">COBRE </t>
  </si>
  <si>
    <t xml:space="preserve">ORO </t>
  </si>
  <si>
    <t xml:space="preserve">ZINC </t>
  </si>
  <si>
    <t xml:space="preserve">PLATA </t>
  </si>
  <si>
    <t xml:space="preserve">PLOMO </t>
  </si>
  <si>
    <t xml:space="preserve">ESTAÑO </t>
  </si>
  <si>
    <t>HIERRO</t>
  </si>
  <si>
    <t xml:space="preserve">MOLIBDENO </t>
  </si>
  <si>
    <t>Ctvs.US$/lb</t>
  </si>
  <si>
    <t>US$/lb</t>
  </si>
  <si>
    <t>Minerales no metálicos</t>
  </si>
  <si>
    <t>Sidero-metalúrgicos y joyería</t>
  </si>
  <si>
    <t>Metal-mecánicos</t>
  </si>
  <si>
    <t>Petróleo y gas natural</t>
  </si>
  <si>
    <t>Agrícolas</t>
  </si>
  <si>
    <t>Agropecuarios</t>
  </si>
  <si>
    <t>Textiles</t>
  </si>
  <si>
    <t>Maderas y papeles</t>
  </si>
  <si>
    <t>* Promedio del Cambio Interbancario</t>
  </si>
  <si>
    <t>11</t>
  </si>
  <si>
    <t xml:space="preserve">ZONA URBANA </t>
  </si>
  <si>
    <t>Nd:  No Disponible a la fecha</t>
  </si>
  <si>
    <t>Millones US$</t>
  </si>
  <si>
    <t>(Soles por U.S. dólar)</t>
  </si>
  <si>
    <t>Fuente: Banco Central de Reserva del Perú / Elaborado por MINEM.</t>
  </si>
  <si>
    <t>Químicos</t>
  </si>
  <si>
    <t>Pesqueros (Export. No Trad.)</t>
  </si>
  <si>
    <t>Pesqueros (Export. Trad.)</t>
  </si>
  <si>
    <t>HIERRO / TMF</t>
  </si>
  <si>
    <t>ESTAÑO / TMF</t>
  </si>
  <si>
    <t>MINSUR S.A.</t>
  </si>
  <si>
    <t>PIURA</t>
  </si>
  <si>
    <t>Set</t>
  </si>
  <si>
    <t>Mineros Metálicos</t>
  </si>
  <si>
    <t>Tabla 03.4</t>
  </si>
  <si>
    <t>Productos Metálicos</t>
  </si>
  <si>
    <t>MOLIBDENO / TMF</t>
  </si>
  <si>
    <t>TOTAL EXPORTACIONES MINERAS</t>
  </si>
  <si>
    <t xml:space="preserve">Abr. </t>
  </si>
  <si>
    <t>LME</t>
  </si>
  <si>
    <t>LMB</t>
  </si>
  <si>
    <t>London Fix</t>
  </si>
  <si>
    <t>203,36</t>
  </si>
  <si>
    <t>184,24</t>
  </si>
  <si>
    <t>222,09</t>
  </si>
  <si>
    <t>385,95</t>
  </si>
  <si>
    <t>334,53</t>
  </si>
  <si>
    <t>397,99</t>
  </si>
  <si>
    <t>660,73</t>
  </si>
  <si>
    <t>839,08</t>
  </si>
  <si>
    <t>616,56</t>
  </si>
  <si>
    <t>927,47</t>
  </si>
  <si>
    <t>1180,31</t>
  </si>
  <si>
    <t>956,78</t>
  </si>
  <si>
    <t>1011,70</t>
  </si>
  <si>
    <t>993,03</t>
  </si>
  <si>
    <t>728,93</t>
  </si>
  <si>
    <t>816,74</t>
  </si>
  <si>
    <t>TSI</t>
  </si>
  <si>
    <t>US Market</t>
  </si>
  <si>
    <t>TOTAL EXPORTACIONES NACIONALES</t>
  </si>
  <si>
    <t>Feb</t>
  </si>
  <si>
    <t>MINERA LA ZANJA S.R.L.</t>
  </si>
  <si>
    <t>MINERA BATEAS S.A.C.</t>
  </si>
  <si>
    <t>Mar</t>
  </si>
  <si>
    <t>2008</t>
  </si>
  <si>
    <t>2009</t>
  </si>
  <si>
    <t>Total general</t>
  </si>
  <si>
    <t>EQUIPAMIENTO MINERO</t>
  </si>
  <si>
    <t>INFRAESTRUCTURA</t>
  </si>
  <si>
    <t>PREPARACIÓN</t>
  </si>
  <si>
    <t>Enero</t>
  </si>
  <si>
    <t>Febrero</t>
  </si>
  <si>
    <t>Marzo</t>
  </si>
  <si>
    <t>Abril</t>
  </si>
  <si>
    <t>RANKING</t>
  </si>
  <si>
    <t>TITULAR MINERO</t>
  </si>
  <si>
    <t xml:space="preserve">1° </t>
  </si>
  <si>
    <t>2°</t>
  </si>
  <si>
    <t>3°</t>
  </si>
  <si>
    <t>4°</t>
  </si>
  <si>
    <t>5°</t>
  </si>
  <si>
    <t>6°</t>
  </si>
  <si>
    <t>7°</t>
  </si>
  <si>
    <t>8°</t>
  </si>
  <si>
    <t>9°</t>
  </si>
  <si>
    <t>10°</t>
  </si>
  <si>
    <t>11°</t>
  </si>
  <si>
    <t>SHAHUINDO S.A.C.</t>
  </si>
  <si>
    <t>12°</t>
  </si>
  <si>
    <t>ANGLO AMERICAN QUELLAVECO S.A.</t>
  </si>
  <si>
    <t>13°</t>
  </si>
  <si>
    <t>14°</t>
  </si>
  <si>
    <t>15°</t>
  </si>
  <si>
    <t>16°</t>
  </si>
  <si>
    <t>ANABI S.A.C.</t>
  </si>
  <si>
    <t>17°</t>
  </si>
  <si>
    <t>18°</t>
  </si>
  <si>
    <t>19°</t>
  </si>
  <si>
    <t>20°</t>
  </si>
  <si>
    <t>21°</t>
  </si>
  <si>
    <t>MARCOBRE S.A.C.</t>
  </si>
  <si>
    <t>22°</t>
  </si>
  <si>
    <t>23°</t>
  </si>
  <si>
    <t>24°</t>
  </si>
  <si>
    <t>25°</t>
  </si>
  <si>
    <t>26°</t>
  </si>
  <si>
    <t>27°</t>
  </si>
  <si>
    <t>28°</t>
  </si>
  <si>
    <t>29°</t>
  </si>
  <si>
    <t>30°</t>
  </si>
  <si>
    <t>31°</t>
  </si>
  <si>
    <t>32°</t>
  </si>
  <si>
    <t>MINERA IRL S.A.</t>
  </si>
  <si>
    <t>33°</t>
  </si>
  <si>
    <t>CONSORCIO DE INGENIEROS EJECUTORES MINEROS S.A.</t>
  </si>
  <si>
    <t>34°</t>
  </si>
  <si>
    <t>35°</t>
  </si>
  <si>
    <t>36°</t>
  </si>
  <si>
    <t>37°</t>
  </si>
  <si>
    <t>38°</t>
  </si>
  <si>
    <t>39°</t>
  </si>
  <si>
    <t>EMPRESA MINERA LOS QUENUALES S.A.</t>
  </si>
  <si>
    <t>40°</t>
  </si>
  <si>
    <t>41°</t>
  </si>
  <si>
    <t>42°</t>
  </si>
  <si>
    <t>43°</t>
  </si>
  <si>
    <t>44°</t>
  </si>
  <si>
    <t>45°</t>
  </si>
  <si>
    <t>46°</t>
  </si>
  <si>
    <t>47°</t>
  </si>
  <si>
    <t>48°</t>
  </si>
  <si>
    <t>MINERA SHUNTUR S.A.C.</t>
  </si>
  <si>
    <t>49°</t>
  </si>
  <si>
    <t>50°</t>
  </si>
  <si>
    <t>AMAZONAS</t>
  </si>
  <si>
    <t>CALLAO</t>
  </si>
  <si>
    <t>LAMBAYEQUE</t>
  </si>
  <si>
    <t>LORETO</t>
  </si>
  <si>
    <t>TUMBES</t>
  </si>
  <si>
    <t>EMPLEO DIRECTO PROMEDIO SEGÚN EMPLEADOR</t>
  </si>
  <si>
    <t>Compañía</t>
  </si>
  <si>
    <t>Contratista</t>
  </si>
  <si>
    <t>Total</t>
  </si>
  <si>
    <t>Región</t>
  </si>
  <si>
    <t>Personas</t>
  </si>
  <si>
    <t>Part.%</t>
  </si>
  <si>
    <t>BOLETIN</t>
  </si>
  <si>
    <t>Mayo</t>
  </si>
  <si>
    <t xml:space="preserve">May. </t>
  </si>
  <si>
    <t>MILPO ANDINA PERÚ S.A.C.</t>
  </si>
  <si>
    <t>EMPRESA ADMINISTRADORA CERRO S.A.C.</t>
  </si>
  <si>
    <t xml:space="preserve">Jun. </t>
  </si>
  <si>
    <t>Nd</t>
  </si>
  <si>
    <t>57,86</t>
  </si>
  <si>
    <t>Junio</t>
  </si>
  <si>
    <t>PRODUCTO</t>
  </si>
  <si>
    <t>CALIZA / DOLOMITA</t>
  </si>
  <si>
    <t>FOSFATOS</t>
  </si>
  <si>
    <t>CALCITA</t>
  </si>
  <si>
    <t>ARENA (GRUESA/FINA)</t>
  </si>
  <si>
    <t>SAL</t>
  </si>
  <si>
    <t>ARCILLAS</t>
  </si>
  <si>
    <t>PUZOLANA</t>
  </si>
  <si>
    <t>CONCHUELAS</t>
  </si>
  <si>
    <t>SILICE</t>
  </si>
  <si>
    <t>ANDALUCITA</t>
  </si>
  <si>
    <t>YESO</t>
  </si>
  <si>
    <t>TRAVERTINO</t>
  </si>
  <si>
    <t>ARENISCA / CUARCITA</t>
  </si>
  <si>
    <t>PIZARRA</t>
  </si>
  <si>
    <t>PIROFILITA</t>
  </si>
  <si>
    <t>ANDESITA</t>
  </si>
  <si>
    <t>TALCO</t>
  </si>
  <si>
    <t>FELDESPATOS</t>
  </si>
  <si>
    <t>DIATOMITAS</t>
  </si>
  <si>
    <t>BARITINA</t>
  </si>
  <si>
    <t>PIEDRA LAJA</t>
  </si>
  <si>
    <t>BENTONITA</t>
  </si>
  <si>
    <t>SILICATOS</t>
  </si>
  <si>
    <t>MICA</t>
  </si>
  <si>
    <t>GRANODIORITA ORNAMENTAL</t>
  </si>
  <si>
    <t>ONIX</t>
  </si>
  <si>
    <t>SULFATOS</t>
  </si>
  <si>
    <t>MARMOL</t>
  </si>
  <si>
    <t>BORATOS / ULEXITA</t>
  </si>
  <si>
    <t>NO METÁLICO</t>
  </si>
  <si>
    <t>2006</t>
  </si>
  <si>
    <t>2007</t>
  </si>
  <si>
    <t>2010</t>
  </si>
  <si>
    <t xml:space="preserve">Jul. </t>
  </si>
  <si>
    <t>Julio</t>
  </si>
  <si>
    <t>Nd / Disponible 5 de octubre - BCRP</t>
  </si>
  <si>
    <t>Nd / Disponible 19 de octubre - BCRP</t>
  </si>
  <si>
    <t>Agosto</t>
  </si>
  <si>
    <t>Acum. Ene-Jul</t>
  </si>
  <si>
    <t>ene-jul</t>
  </si>
  <si>
    <t>ALMACENAMIENTO</t>
  </si>
  <si>
    <t>ÁREA NATURAL</t>
  </si>
  <si>
    <t>CLASIFICACIÓN DIVERSA (gasoductos, oleoductos, ecosistemas frágiles, otros)</t>
  </si>
  <si>
    <t>ÁREA NATURAL_AMORTIGUAMIENTO</t>
  </si>
  <si>
    <t>ZONAS ARQUEOLÓGICAS</t>
  </si>
  <si>
    <t>ÁREAS DE DEFENSA NACIONAL</t>
  </si>
  <si>
    <t>PROPUESTA DE ÁREA NATURAL</t>
  </si>
  <si>
    <t>POSIBLE ÁREA URBANA</t>
  </si>
  <si>
    <t xml:space="preserve">ÍTEM </t>
  </si>
  <si>
    <t xml:space="preserve">Feb. </t>
  </si>
  <si>
    <t xml:space="preserve">AÑO
              </t>
  </si>
  <si>
    <t>ENE.</t>
  </si>
  <si>
    <t>FEB.</t>
  </si>
  <si>
    <t>MAR.</t>
  </si>
  <si>
    <t>ABR.</t>
  </si>
  <si>
    <t>MAY.</t>
  </si>
  <si>
    <t>JUN.</t>
  </si>
  <si>
    <t>JUL.</t>
  </si>
  <si>
    <t>AGO.</t>
  </si>
  <si>
    <t>SEP.</t>
  </si>
  <si>
    <t>OCT.</t>
  </si>
  <si>
    <t>NOV.</t>
  </si>
  <si>
    <t>DIC.</t>
  </si>
  <si>
    <t>2005</t>
  </si>
  <si>
    <t>V</t>
  </si>
  <si>
    <t>2004</t>
  </si>
  <si>
    <t>2003</t>
  </si>
  <si>
    <t>2002</t>
  </si>
  <si>
    <t>2001</t>
  </si>
  <si>
    <t>2000</t>
  </si>
  <si>
    <t>HUDBAY PERÚ S.A.C.</t>
  </si>
  <si>
    <t>SHOUGANG HIERRO PERÚ S.A.A.</t>
  </si>
  <si>
    <t>COMPAÑÍA MINERA ANTAMINA S.A.</t>
  </si>
  <si>
    <t>COMPAÑÍA MINERA ANTAPACCAY S.A.</t>
  </si>
  <si>
    <t>COMPAÑÍA MINERA PODEROSA S.A.</t>
  </si>
  <si>
    <t>COMPAÑÍA MINERA ARES S.A.C.</t>
  </si>
  <si>
    <t>COMPAÑÍA MINERA COIMOLACHE S.A.</t>
  </si>
  <si>
    <t>COMPAÑÍA MINERA CHUNGAR S.A.C.</t>
  </si>
  <si>
    <t>COMPAÑÍA MINERA RAURA S.A.</t>
  </si>
  <si>
    <t>COMPAÑÍA MINERA ATACOCHA S.A.A.</t>
  </si>
  <si>
    <t>COMPAÑÍA MINERA CASAPALCA S.A.</t>
  </si>
  <si>
    <t>COMPAÑÍA MINERA SAN IGNACIO DE MOROCOCHA S.A.A.</t>
  </si>
  <si>
    <t>APURÍMAC</t>
  </si>
  <si>
    <t>ÁNCASH</t>
  </si>
  <si>
    <t>JUNÍN</t>
  </si>
  <si>
    <t>HUÁNUCO</t>
  </si>
  <si>
    <t>SOUTHERN PERÚ COPPER CORPORATION SUCURSAL DEL PERÚ</t>
  </si>
  <si>
    <t>CARBÓN ANTRACITA</t>
  </si>
  <si>
    <t>CARBÓN BITUMINOSO</t>
  </si>
  <si>
    <t>CARBÓN GRAFITO</t>
  </si>
  <si>
    <t>CARBÓN</t>
  </si>
  <si>
    <t>Las exportaciones de cobre del país en términos de valor se vienen incrementando en 33% en lo que va del año, debido a un incremento acumulado de 24.04% en el precio del metal, así como un mayor de volumen de exportación (7.53%).</t>
  </si>
  <si>
    <t>La cotización del rojo metal alcanzó un promedio mensual de Ctvs.US$/lb 293.68 en el mes de agosto; sin embargo alcanzó su mayor precio del año el día 5 de setiembre al cotizar en Ctvs.US$/lb 313.16.</t>
  </si>
  <si>
    <t>Las ventas nacionales de oro crecieron en 3.69% en el periodo enero-julio debido a mayores envios (4.03%), respecto al mismo periodo en el año anterior.</t>
  </si>
  <si>
    <t>CAOLÍN</t>
  </si>
  <si>
    <t>HORMIGÓN</t>
  </si>
  <si>
    <t>(Var % anualizada)</t>
  </si>
  <si>
    <t>EVOLUCIÓN ANUAL</t>
  </si>
  <si>
    <t>(Miles TM.)</t>
  </si>
  <si>
    <t>(Miles TM)</t>
  </si>
  <si>
    <t>US$/TM</t>
  </si>
  <si>
    <t xml:space="preserve">  ÁNCASH</t>
  </si>
  <si>
    <t xml:space="preserve">  HUÁNUCO</t>
  </si>
  <si>
    <t xml:space="preserve">  JUNÍN</t>
  </si>
  <si>
    <t xml:space="preserve">  SAN MARTÍN</t>
  </si>
  <si>
    <t xml:space="preserve">  APURÍMAC</t>
  </si>
  <si>
    <t>DERECHO DE VIGENCIA Y PENALIDAD</t>
  </si>
  <si>
    <t>REGALÍAS MINERAS</t>
  </si>
  <si>
    <t>(En soles)</t>
  </si>
  <si>
    <t>Ingresos del Gobierno Central (Millones de Soles)</t>
  </si>
  <si>
    <t>RECAUDACIÓN POR RÉGIMEN TRIBUTARIO DE LA MINERÍA</t>
  </si>
  <si>
    <t>HA</t>
  </si>
  <si>
    <t>ÁREAS DE NO ADMISIÓN DE PETITORIOS - OTRAS</t>
  </si>
  <si>
    <t>ÁREAS DE NO ADMISIÓN DE PETITORIOS - INGEMMET</t>
  </si>
  <si>
    <t>En los resultados acumulados al mes de julio, las exportaciones de productos metálicos se incrementaron en 22.9% en valor; explicado por los incrementos registrados en el cobre y el oro que juntos representan el 73% de la oferta minera del Perú y el 47.3% del total de las exportaciones nacionales.</t>
  </si>
  <si>
    <t>Var. % interanual</t>
  </si>
  <si>
    <t xml:space="preserve">EXPORTACIONES METÁLICAS* EN MILLONES DE US$ </t>
  </si>
  <si>
    <t>May</t>
  </si>
  <si>
    <t>Jun</t>
  </si>
  <si>
    <t>Jul</t>
  </si>
  <si>
    <t>AÑO</t>
  </si>
  <si>
    <t>COBRE</t>
  </si>
  <si>
    <t>ORO</t>
  </si>
  <si>
    <t>ZINC</t>
  </si>
  <si>
    <t>PLATA</t>
  </si>
  <si>
    <t>PLOMO</t>
  </si>
  <si>
    <t>ESTAÑO</t>
  </si>
  <si>
    <t>MOLIBDENO</t>
  </si>
  <si>
    <t>EVOLUCIÓN DE LAS EXPORTACIONES MINERAS METÁLICAS / US$ MILLONES</t>
  </si>
  <si>
    <t>FUENTE: BCRP, Cuadros Estadísticos Mensuales. Gráficas y cuadros elaborado por Ministerio de Energía y Minas. (*) Información disponible a la fecha de elaboración de este boletín.</t>
  </si>
  <si>
    <t>EXPORTACIONES METÁLICAS / VOLUMEN (*)</t>
  </si>
  <si>
    <t>(Miles toneladas)</t>
  </si>
  <si>
    <t>(Millones oz tr)</t>
  </si>
  <si>
    <t>(Miles oz  tr)</t>
  </si>
  <si>
    <t>VARIACIÓN % DE LAS EXPORTACIONES MINERAS METÁLICAS (VOLUMEN (*)) / VAR%</t>
  </si>
  <si>
    <t>FUENTE: BCRP, Cuadros Estadísticos Mensuales. Elaborado por Ministerio de Energía y Minas.</t>
  </si>
  <si>
    <t xml:space="preserve">(*) </t>
  </si>
  <si>
    <t>El cuadro es elaborado por el Banco Central de Reserva del Perú. Los volúmenes para cada mineral se especifican a continuación:</t>
  </si>
  <si>
    <t xml:space="preserve">- </t>
  </si>
  <si>
    <t>Cobre: Se considera las partidas arancelarias que corresponden a ”Minerales de cobre y sus concentrados” y, ”Cátodos y secciones de cátodos de cobre refinado”.</t>
  </si>
  <si>
    <t>Oro: Se considera ”Minerales de oro y sus concentrados”, así como ”Refinados de oro”. Incluye estimación de exportaciones de oro no registradas por Aduanas.</t>
  </si>
  <si>
    <t xml:space="preserve">Zinc: Se considera ”Minerales de cinc y sus concentrados” y ”zinc refinado”. </t>
  </si>
  <si>
    <t>Hierro: Se considera “hierro pellets” y ”hierro lodos y tortas”.</t>
  </si>
  <si>
    <t>Plata: Se considera plata refinada y la partida “plata y sus concentrados”.</t>
  </si>
  <si>
    <t>Plomo: Se considera “Plomo refinado”, y “concentrados de plomo”.</t>
  </si>
  <si>
    <t>El volumen es calculado en base a la información que envía Aduanas en Kg. y se transforman a la unidades de referencia (es decir, de kilos a onzas troy, o de kilos a toneladas). En el caso del cobre y otros metales, en los que se considera concentrados, los volúmenes se ajustan por una ley promedio. Información disponible a la fecha de elaboración de este boletín.</t>
  </si>
  <si>
    <t>ESTRUCTURA DEL VALOR DE LAS EXPORTACIONES PERUANAS</t>
  </si>
  <si>
    <t>Fuente: Banco Central de Reserva del Perú y SUNAT - Aduanas / Elaborado por el Ministerio de Energía y Minas.</t>
  </si>
  <si>
    <t>Ene-Jul 2017</t>
  </si>
  <si>
    <t>US$/oz tr</t>
  </si>
  <si>
    <t>COTIZACIONES DE PRINCIPALES METALES*</t>
  </si>
  <si>
    <t>Fuente: BCRP, Cuadros Estadísticos Mensuales. Elaborado por Ministerio de Energía y Minas. Nd = No disponible.
(*) Información disponible a la fecha de elaboración de este boletín.</t>
  </si>
  <si>
    <t>INVERSIONES MINERAS EN US$, SEGÚN RUBRO</t>
  </si>
  <si>
    <t>Eq. de Planta.</t>
  </si>
  <si>
    <t>Eq. Minero</t>
  </si>
  <si>
    <t>Exploración</t>
  </si>
  <si>
    <t>Explotación</t>
  </si>
  <si>
    <t>Infraestructura</t>
  </si>
  <si>
    <t>Preparación</t>
  </si>
  <si>
    <t>Fuente: Dirección de Promoción Minera - Ministerio de Energía y Minas. Declaraciones Mensuales ESTAMIN.</t>
  </si>
  <si>
    <t>REGIÓN</t>
  </si>
  <si>
    <t>SAN MARTÍN</t>
  </si>
  <si>
    <t>Var.%</t>
  </si>
  <si>
    <t>MINERA AURÍFERA RETAMAS S.A.</t>
  </si>
  <si>
    <t>COMPAÑÍA MINERA SANTA LUISA S.A.</t>
  </si>
  <si>
    <t>TREVALI PERÚ S.A.C.</t>
  </si>
  <si>
    <t>TITÁN CONTRATISTAS GENERALES S.A.C.</t>
  </si>
  <si>
    <t>COMPAÑÍA MINERA KOLPA S.A.</t>
  </si>
  <si>
    <t>COMPAÑÍA MINERA ZAFRANAL S.A.C.</t>
  </si>
  <si>
    <t>COMPAÑÍA MINERA CONDESTABLE S.A.</t>
  </si>
  <si>
    <t>COMPAÑÍA MINERA ARGENTUM S.A.</t>
  </si>
  <si>
    <t>MINERA AURÍFERA CUATRO DE ENERO S.A.</t>
  </si>
  <si>
    <t>JINZHAO MINING PERÚ S.A.</t>
  </si>
  <si>
    <t>COMPAÑÍA MINERA MISKI MAYO S.R.L.</t>
  </si>
  <si>
    <t>TOTAL US$</t>
  </si>
  <si>
    <t>EMPRESA</t>
  </si>
  <si>
    <t xml:space="preserve">EQUIPAMIENTO DE PLANTA DE BENEFICIO </t>
  </si>
  <si>
    <t>UNIÓN ANDINA DE CEMENTOS S.A.A.</t>
  </si>
  <si>
    <t>Tabla 06.2</t>
  </si>
  <si>
    <t>Fuente: Ministerio de Energía y Minas. Información proporcionada por los Titulares Mineros a través del ESTAMIN. 
(p) Preliminar Las cifras han sido ajustadas a lo reportado por los Titulares Mineros en la fecha de elaboración del presente boletín..</t>
  </si>
  <si>
    <t>Tabla 02.2</t>
  </si>
  <si>
    <t xml:space="preserve">Tabla 02.3 </t>
  </si>
  <si>
    <t>Tabla 02.4</t>
  </si>
  <si>
    <t>Tabla 04.1:</t>
  </si>
  <si>
    <t>Tabla 04.2</t>
  </si>
  <si>
    <t xml:space="preserve">Tabla 04.3 </t>
  </si>
  <si>
    <t>Tabla 04.4</t>
  </si>
  <si>
    <t>Tabla 05</t>
  </si>
  <si>
    <t xml:space="preserve">Tabla 06.4 </t>
  </si>
  <si>
    <t xml:space="preserve">Tabla 06.3 </t>
  </si>
  <si>
    <t xml:space="preserve">Tabla 07.1 </t>
  </si>
  <si>
    <t>Tabla 07.2</t>
  </si>
  <si>
    <t xml:space="preserve">VÍCTIMAS EN ACCIDENTES MORTALES
</t>
  </si>
  <si>
    <t>Fuente: Ministerio de Energía y Minas.
Información proporcionada por los titulares mineros a través del ESTAMIN.
* Los datos son preliminares
Las cifras han sido ajustadas a lo reportado por los Titulares Mineros en la fecha de elaboración del presente Boletín.</t>
  </si>
  <si>
    <t>NÚMERO DE VÍCTIMAS
EN ACCIDENTES MORTALES</t>
  </si>
  <si>
    <t>Tabla 08.1</t>
  </si>
  <si>
    <t>Fuente: MEF, Portal de Transparencia Económica; INGEMMET. Elaborado por Ministerio de Energía y Minas. Cifras registradas a la fecha de elaboración del boletín.</t>
  </si>
  <si>
    <t>Tabla 08.2</t>
  </si>
  <si>
    <t>Tabla 08.3</t>
  </si>
  <si>
    <t>Tabla 08.4</t>
  </si>
  <si>
    <t>Fuente: INGEMMET. Elaborado por Ministerio de Energía y Minas. Cifras registradas a la fecha de elaboración del boletín.</t>
  </si>
  <si>
    <t>Fuente: MEF, Portal de Transparencia Económica. Elaborado por Ministerio de Energía y Minas. Cifras registradas a la fecha de elaboración del boletín.</t>
  </si>
  <si>
    <t>CANON MINERO*</t>
  </si>
  <si>
    <t>Fuente: MEF, Portal de Transparencia Económica. Elaborado por Ministerio de Energía y Minas. Cifras registradas a la fecha de elaboración del boletín. 
(*): El canon minero se distribuye a partir del mes de julio de cada año.</t>
  </si>
  <si>
    <t xml:space="preserve">Tabla 08.5 </t>
  </si>
  <si>
    <t>PERIODO</t>
  </si>
  <si>
    <t xml:space="preserve">Impuesto Especial </t>
  </si>
  <si>
    <t>Regalías Mineras</t>
  </si>
  <si>
    <t xml:space="preserve">Regalías Mineras </t>
  </si>
  <si>
    <t xml:space="preserve">Gravamen Especial </t>
  </si>
  <si>
    <t xml:space="preserve">TOTAL </t>
  </si>
  <si>
    <t>a la Minería</t>
  </si>
  <si>
    <t>Ley Nº 29789</t>
  </si>
  <si>
    <t>RECAUDADO</t>
  </si>
  <si>
    <t xml:space="preserve"> - </t>
  </si>
  <si>
    <t>Fuente: SUNAT, Nota Tributaria. Elaborado por Ministerio de Energía y Minas. 
(*) Información disponible a la fecha de elaboración del boletín.</t>
  </si>
  <si>
    <t>Tabla 9.1</t>
  </si>
  <si>
    <t>Fuente: Ministerio de Energía y Minas, INGEMMET.</t>
  </si>
  <si>
    <t>Tabla 9.2</t>
  </si>
  <si>
    <t>Tabla 10.1:</t>
  </si>
  <si>
    <t>Fuente: INGEMMET. Elaborado por Ministerio de Energía y Minas. 
(*) Información disponible a la fecha de elaboración de este boletín. Nd = Información no disponible en la fecha de elaboración del presente boletín.</t>
  </si>
  <si>
    <t>CANTIDAD DE SOLICITUDES DE PETITORIOS MINEROS A NIVEL NACIONAL*</t>
  </si>
  <si>
    <t>Tabla 10.2:</t>
  </si>
  <si>
    <t>CANTIDAD DE TÍTULOS OTORGADOS POR INGEMMET*</t>
  </si>
  <si>
    <t>Tabla 10.3:</t>
  </si>
  <si>
    <t>TíTULOS OTORGADOS POR INGEMMET (HECTÁREAS)*</t>
  </si>
  <si>
    <t>Fuente: Ministerio de Energía y Minas. 
(*) Información preliminar. Incluye producción aurífera estimada de mineros artesanales de Madre de Dios, Puno, Piura y Arequipa.</t>
  </si>
  <si>
    <t>VARIACIÓN RESPECTO AL MES ANTERIOR</t>
  </si>
  <si>
    <t>ORO* / g finos</t>
  </si>
  <si>
    <t>PRINCIPALES INDICADORES MACROECONÓMICOS*</t>
  </si>
  <si>
    <t>PIEDRA (CONSTRUCCIÓN)</t>
  </si>
  <si>
    <t>Tabla 07.3</t>
  </si>
  <si>
    <t>PBI MINERO</t>
  </si>
  <si>
    <t>INFLACIÓN</t>
  </si>
  <si>
    <t>TIPO DE CAMBIO *</t>
  </si>
  <si>
    <t>EXPORT. MET.</t>
  </si>
  <si>
    <t>IMPORTACIONES</t>
  </si>
  <si>
    <t>BALANZA COMERCIAL</t>
  </si>
  <si>
    <t>PLATA / kg finos</t>
  </si>
  <si>
    <t>TITAN CONTRATISTAS GENERALES S.A.C.</t>
  </si>
  <si>
    <t>MINERA ANADEL S.A.C.</t>
  </si>
  <si>
    <t>PAN AMERICAN SILVER HUARON S.A.</t>
  </si>
  <si>
    <t>OTROS (2016=  503 Empresas; 2017= 538 Empresas)</t>
  </si>
  <si>
    <t>INVERSIONES MINERAS SEGÚN RUBRO / ENERO - AGOSTO / US$</t>
  </si>
  <si>
    <t>AGOSTO 2017: EMPLEO DIRECTO SEGÚN REGIÓN</t>
  </si>
  <si>
    <t>RIO TINTO MINERA PERÚ LIMITADA SAC</t>
  </si>
  <si>
    <t>TRÉVALI PERÚ S.A.C.</t>
  </si>
  <si>
    <t>COMPAÑÍA MINERA CARAVELI S.A.C.</t>
  </si>
  <si>
    <t>OTROS (2016= 104 Empresas; 2017 =  95 Empresas)</t>
  </si>
  <si>
    <t>OTROS (2016= 213 Empresas; 2017 =  213 Empresas)</t>
  </si>
  <si>
    <t>OTROS (2016= 302 Empresas; 2017=  289 Empresas)</t>
  </si>
  <si>
    <t>OTROS (2016= 203 Empresas; 2017=  214 Empresas)</t>
  </si>
  <si>
    <t>OTROS ( 2016= 218  Empresas; 2017= 205 Empresas)</t>
  </si>
  <si>
    <t>OTROS (2016= 181 Empresas; 2017=  163 Empresas)</t>
  </si>
  <si>
    <t>OTROS ( 2016= 304 Empresas; 2017=  346 Empresas)</t>
  </si>
  <si>
    <t>Fuente: Notas de estudios del Banco Central de Reserva del Perú y SUNAT - Aduanas / Elaborado por el Ministerio de Energía y Minas.</t>
  </si>
  <si>
    <t>Tabla 06.1</t>
  </si>
  <si>
    <t>VOLUMEN DE LA PRODUCCIÓN MINERO METÁLICA, EMPRESAS / ENERO - AGOSTO</t>
  </si>
  <si>
    <r>
      <rPr>
        <b/>
        <sz val="12"/>
        <color theme="1"/>
        <rFont val="Calibri"/>
        <family val="2"/>
        <scheme val="minor"/>
      </rPr>
      <t xml:space="preserve">VOLUMEN DE LA PRODUCCIÓN MINERO METÁLICA*, </t>
    </r>
    <r>
      <rPr>
        <b/>
        <sz val="9"/>
        <color theme="1"/>
        <rFont val="Calibri"/>
        <family val="2"/>
        <scheme val="minor"/>
      </rPr>
      <t xml:space="preserve">
POR PRINCIPALES METALES</t>
    </r>
  </si>
  <si>
    <t>PRODUCCIÓN MINERO METÁLICA, POR REGIONES / ENERO - AGOSTO</t>
  </si>
  <si>
    <t>PRODUCCIÓN MINERA NO METÁLICA Y CARBONÍFERA, POR PRODUCTOS / ENERO - AGOSTO</t>
  </si>
  <si>
    <t>VARIACIÓN INTERANUAL ACUMULADA* EN MILLONES DE US$ / ENERO-JULIO</t>
  </si>
  <si>
    <t>VARIACIÓN ACUMULADA - VOLUMEN* / ENERO-JULIO</t>
  </si>
  <si>
    <t>ESTRUCTURA DEL VALOR DE LAS EXPORTACIONES PERUANAS
ACUMULADO ENERO - JUNIO* 2017</t>
  </si>
  <si>
    <t>VALOR DE EXPORTACIONES DE PRINCIPALES PRODUCTOS MINEROS (Millones de US$)</t>
  </si>
  <si>
    <t>ESTRUCTURA DE VALOR DE LAS EXPORTACIONES MINERAS
ACUMULADO ENERO - JULIO* 2017</t>
  </si>
  <si>
    <r>
      <t xml:space="preserve">PARTICIPACIÓN DE PRODUCTOS MINEROS EN EL VALOR DE EXPORTACIONES NACIONALES </t>
    </r>
    <r>
      <rPr>
        <sz val="11"/>
        <color theme="1"/>
        <rFont val="Calibri"/>
        <family val="2"/>
        <scheme val="minor"/>
      </rPr>
      <t>(Millones de US$)</t>
    </r>
  </si>
  <si>
    <t>VARIACIÓN ACUMULADA / ENERO -AGOSTO</t>
  </si>
  <si>
    <r>
      <rPr>
        <b/>
        <sz val="11"/>
        <color theme="1"/>
        <rFont val="Calibri"/>
        <family val="2"/>
        <scheme val="minor"/>
      </rPr>
      <t xml:space="preserve">EVOLUCIÓN DE LAS INVERSIONES MINERAS </t>
    </r>
    <r>
      <rPr>
        <sz val="11"/>
        <color theme="1"/>
        <rFont val="Calibri"/>
        <family val="2"/>
        <scheme val="minor"/>
      </rPr>
      <t xml:space="preserve">
/ US$ MILLONES</t>
    </r>
  </si>
  <si>
    <t>INVERSIONES MINERAS SEGÚN REGIÓN 
ENERO - AGOSTO 2017 / US$ MILLONES</t>
  </si>
  <si>
    <t>INVERSIONES MINERAS SEGÚN REGIÓN / ENERO - AGOSTO / US$</t>
  </si>
  <si>
    <t>INVERSIONES MINERAS SEGÚN EMPRESA / ENERO - AGOSTO / US$</t>
  </si>
  <si>
    <t>VARIACIÓN INTERANUAL / AGOSTO</t>
  </si>
  <si>
    <r>
      <t xml:space="preserve">CANTIDAD DE TRABAJADORES 2008 - 2017 
</t>
    </r>
    <r>
      <rPr>
        <sz val="11"/>
        <color theme="1"/>
        <rFont val="Calibri"/>
        <family val="2"/>
        <scheme val="minor"/>
      </rPr>
      <t>COMPARATIVO ANUAL EN EL MES DE AGOSTO</t>
    </r>
  </si>
  <si>
    <t>TRANSFERENCIAS A LAS REGIONES POR RECURSOS GENERADOS POR LA MINERÍA (CANON, REGALÍAS Y DERECHO DE VIGENCIA)</t>
  </si>
  <si>
    <t>RECAUDACIÓN DEL RÉGIMEN TRIBUTARIO MINERO (Millones de soles)</t>
  </si>
  <si>
    <t>UNIDADES MINERAS EN ACTIVIDAD / AGOSTO 2017</t>
  </si>
  <si>
    <t>ÁREAS RESTRINGIDAS A LA MINERÍA/ AGOSTO 2017</t>
  </si>
  <si>
    <t xml:space="preserve">Tabla 02.1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</si>
</sst>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-* #,##0.00_-;\-* #,##0.00_-;_-* &quot;-&quot;??_-;_-@_-"/>
    <numFmt numFmtId="164" formatCode="_ * #,##0.00_ ;_ * \-#,##0.00_ ;_ * &quot;-&quot;??_ ;_ @_ "/>
    <numFmt numFmtId="165" formatCode="_ * #,##0_ ;_ * \-#,##0_ ;_ * &quot;-&quot;??_ ;_ @_ "/>
    <numFmt numFmtId="166" formatCode="#,##0_ ;\-#,##0\ "/>
    <numFmt numFmtId="167" formatCode="#,##0.0"/>
    <numFmt numFmtId="168" formatCode="_(* #,##0.00_);_(* \(#,##0.00\);_(* &quot;-&quot;??_);_(@_)"/>
    <numFmt numFmtId="169" formatCode="_([$€]\ * #,##0.00_);_([$€]\ * \(#,##0.00\);_([$€]\ * &quot;-&quot;??_);_(@_)"/>
    <numFmt numFmtId="170" formatCode="_-* #,##0.00\ _P_t_s_-;\-* #,##0.00\ _P_t_s_-;_-* &quot;-&quot;??\ _P_t_s_-;_-@_-"/>
    <numFmt numFmtId="171" formatCode="_-* #,##0.00\ [$€]_-;\-* #,##0.00\ [$€]_-;_-* &quot;-&quot;??\ [$€]_-;_-@_-"/>
    <numFmt numFmtId="172" formatCode="_ * #,##0.0_ ;_ * \-#,##0.0_ ;_ * &quot;-&quot;??_ ;_ @_ "/>
    <numFmt numFmtId="173" formatCode="0.0%"/>
    <numFmt numFmtId="174" formatCode="0.0"/>
    <numFmt numFmtId="175" formatCode="0.000%"/>
    <numFmt numFmtId="176" formatCode="General_)"/>
    <numFmt numFmtId="177" formatCode="_ * #,##0.0000_ ;_ * \-#,##0.0000_ ;_ * &quot;-&quot;??_ ;_ @_ "/>
    <numFmt numFmtId="178" formatCode="#,##0.00_ ;\-#,##0.00\ "/>
    <numFmt numFmtId="179" formatCode="#,##0.000"/>
    <numFmt numFmtId="180" formatCode="#,##0;[Red]#,##0"/>
    <numFmt numFmtId="181" formatCode="0.0000%"/>
    <numFmt numFmtId="182" formatCode="0.00000%"/>
    <numFmt numFmtId="183" formatCode="[$-1010409]###,##0"/>
  </numFmts>
  <fonts count="8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i/>
      <sz val="11"/>
      <color theme="0" tint="-0.499984740745262"/>
      <name val="Calibri"/>
      <family val="2"/>
      <scheme val="minor"/>
    </font>
    <font>
      <b/>
      <i/>
      <sz val="9"/>
      <color theme="0" tint="-0.499984740745262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b/>
      <i/>
      <sz val="9"/>
      <color rgb="FF7F7F7F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sz val="12"/>
      <name val="Arial"/>
      <family val="2"/>
    </font>
    <font>
      <sz val="8"/>
      <name val="Arial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8"/>
      <name val="Arial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b/>
      <i/>
      <sz val="10"/>
      <color theme="0" tint="-0.499984740745262"/>
      <name val="Calibri"/>
      <family val="2"/>
      <scheme val="minor"/>
    </font>
    <font>
      <b/>
      <sz val="8"/>
      <name val="Arial"/>
      <family val="2"/>
    </font>
    <font>
      <b/>
      <sz val="8"/>
      <color theme="0"/>
      <name val="Arial"/>
      <family val="2"/>
    </font>
    <font>
      <b/>
      <u/>
      <sz val="8"/>
      <name val="Tms Rmn"/>
    </font>
    <font>
      <sz val="8"/>
      <name val="Tms Rmn"/>
    </font>
    <font>
      <b/>
      <i/>
      <sz val="8"/>
      <name val="Tms Rmn"/>
    </font>
    <font>
      <b/>
      <sz val="8"/>
      <name val="Tms Rmn"/>
    </font>
    <font>
      <b/>
      <sz val="9"/>
      <name val="Bookman"/>
      <family val="1"/>
    </font>
    <font>
      <sz val="9"/>
      <color rgb="FFFF0000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rgb="FF167447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9"/>
      <name val="Calibri"/>
      <family val="2"/>
      <scheme val="minor"/>
    </font>
    <font>
      <b/>
      <u/>
      <sz val="20"/>
      <name val="Calibri"/>
      <family val="2"/>
      <scheme val="minor"/>
    </font>
    <font>
      <b/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7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67447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2"/>
        <bgColor indexed="8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gray125">
        <fgColor indexed="8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167447"/>
      </left>
      <right/>
      <top style="medium">
        <color rgb="FF167447"/>
      </top>
      <bottom/>
      <diagonal/>
    </border>
    <border>
      <left/>
      <right style="medium">
        <color rgb="FF167447"/>
      </right>
      <top style="medium">
        <color rgb="FF167447"/>
      </top>
      <bottom/>
      <diagonal/>
    </border>
    <border>
      <left style="medium">
        <color rgb="FF167447"/>
      </left>
      <right/>
      <top style="mediumDashed">
        <color rgb="FF167447"/>
      </top>
      <bottom/>
      <diagonal/>
    </border>
    <border>
      <left/>
      <right style="mediumDashed">
        <color rgb="FF167447"/>
      </right>
      <top style="mediumDashed">
        <color rgb="FF167447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ck">
        <color indexed="9"/>
      </top>
      <bottom style="thick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 style="medium">
        <color indexed="64"/>
      </left>
      <right style="dotted">
        <color auto="1"/>
      </right>
      <top style="medium">
        <color indexed="64"/>
      </top>
      <bottom/>
      <diagonal/>
    </border>
    <border>
      <left style="medium">
        <color indexed="64"/>
      </left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 style="medium">
        <color indexed="64"/>
      </left>
      <right style="dotted">
        <color auto="1"/>
      </right>
      <top/>
      <bottom style="dotted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tted">
        <color auto="1"/>
      </right>
      <top/>
      <bottom/>
      <diagonal/>
    </border>
  </borders>
  <cellStyleXfs count="114">
    <xf numFmtId="0" fontId="0" fillId="0" borderId="0"/>
    <xf numFmtId="0" fontId="3" fillId="2" borderId="0">
      <alignment horizontal="left"/>
    </xf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9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1" fontId="23" fillId="0" borderId="0"/>
    <xf numFmtId="0" fontId="24" fillId="8" borderId="0" applyNumberFormat="0" applyBorder="0" applyAlignment="0" applyProtection="0"/>
    <xf numFmtId="0" fontId="25" fillId="20" borderId="20" applyNumberFormat="0" applyAlignment="0" applyProtection="0"/>
    <xf numFmtId="0" fontId="26" fillId="21" borderId="21" applyNumberFormat="0" applyAlignment="0" applyProtection="0"/>
    <xf numFmtId="0" fontId="27" fillId="0" borderId="22" applyNumberFormat="0" applyFill="0" applyAlignment="0" applyProtection="0"/>
    <xf numFmtId="0" fontId="28" fillId="22" borderId="23">
      <alignment wrapText="1"/>
    </xf>
    <xf numFmtId="168" fontId="2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6" borderId="0" applyNumberFormat="0" applyBorder="0" applyAlignment="0" applyProtection="0"/>
    <xf numFmtId="0" fontId="31" fillId="11" borderId="20" applyNumberFormat="0" applyAlignment="0" applyProtection="0"/>
    <xf numFmtId="169" fontId="29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32" fillId="7" borderId="0" applyNumberFormat="0" applyBorder="0" applyAlignment="0" applyProtection="0"/>
    <xf numFmtId="43" fontId="29" fillId="0" borderId="0" applyFont="0" applyFill="0" applyBorder="0" applyAlignment="0" applyProtection="0"/>
    <xf numFmtId="0" fontId="33" fillId="27" borderId="0" applyNumberFormat="0" applyBorder="0" applyAlignment="0" applyProtection="0"/>
    <xf numFmtId="0" fontId="20" fillId="0" borderId="0"/>
    <xf numFmtId="0" fontId="8" fillId="0" borderId="0"/>
    <xf numFmtId="0" fontId="19" fillId="0" borderId="0"/>
    <xf numFmtId="0" fontId="21" fillId="0" borderId="0"/>
    <xf numFmtId="0" fontId="8" fillId="0" borderId="0"/>
    <xf numFmtId="0" fontId="18" fillId="0" borderId="0"/>
    <xf numFmtId="0" fontId="29" fillId="0" borderId="0"/>
    <xf numFmtId="0" fontId="29" fillId="28" borderId="24" applyNumberFormat="0" applyFont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4" fillId="20" borderId="25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6" applyNumberFormat="0" applyFill="0" applyAlignment="0" applyProtection="0"/>
    <xf numFmtId="0" fontId="38" fillId="0" borderId="27" applyNumberFormat="0" applyFill="0" applyAlignment="0" applyProtection="0"/>
    <xf numFmtId="0" fontId="30" fillId="0" borderId="28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29" applyNumberFormat="0" applyFill="0" applyAlignment="0" applyProtection="0"/>
    <xf numFmtId="170" fontId="19" fillId="0" borderId="0" applyFont="0" applyFill="0" applyBorder="0" applyAlignment="0" applyProtection="0"/>
    <xf numFmtId="16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8" fillId="0" borderId="0"/>
    <xf numFmtId="0" fontId="4" fillId="0" borderId="0"/>
    <xf numFmtId="0" fontId="8" fillId="28" borderId="24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1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0" borderId="0"/>
    <xf numFmtId="0" fontId="21" fillId="0" borderId="0"/>
    <xf numFmtId="0" fontId="21" fillId="28" borderId="24" applyNumberFormat="0" applyFont="0" applyAlignment="0" applyProtection="0"/>
    <xf numFmtId="0" fontId="21" fillId="28" borderId="24" applyNumberFormat="0" applyFont="0" applyAlignment="0" applyProtection="0"/>
    <xf numFmtId="0" fontId="21" fillId="28" borderId="24" applyNumberFormat="0" applyFont="0" applyAlignment="0" applyProtection="0"/>
    <xf numFmtId="0" fontId="21" fillId="28" borderId="24" applyNumberFormat="0" applyFont="0" applyAlignment="0" applyProtection="0"/>
    <xf numFmtId="0" fontId="21" fillId="28" borderId="24" applyNumberFormat="0" applyFont="0" applyAlignment="0" applyProtection="0"/>
    <xf numFmtId="0" fontId="21" fillId="28" borderId="24" applyNumberFormat="0" applyFont="0" applyAlignment="0" applyProtection="0"/>
    <xf numFmtId="0" fontId="21" fillId="28" borderId="24" applyNumberFormat="0" applyFont="0" applyAlignment="0" applyProtection="0"/>
    <xf numFmtId="0" fontId="21" fillId="28" borderId="24" applyNumberFormat="0" applyFont="0" applyAlignment="0" applyProtection="0"/>
    <xf numFmtId="0" fontId="21" fillId="28" borderId="24" applyNumberFormat="0" applyFont="0" applyAlignment="0" applyProtection="0"/>
    <xf numFmtId="0" fontId="21" fillId="28" borderId="24" applyNumberFormat="0" applyFont="0" applyAlignment="0" applyProtection="0"/>
    <xf numFmtId="0" fontId="8" fillId="0" borderId="0"/>
    <xf numFmtId="0" fontId="42" fillId="0" borderId="0"/>
    <xf numFmtId="170" fontId="42" fillId="0" borderId="0" applyFont="0" applyFill="0" applyBorder="0" applyAlignment="0" applyProtection="0"/>
    <xf numFmtId="176" fontId="47" fillId="0" borderId="0"/>
    <xf numFmtId="176" fontId="48" fillId="0" borderId="0"/>
    <xf numFmtId="176" fontId="49" fillId="0" borderId="0"/>
    <xf numFmtId="176" fontId="50" fillId="32" borderId="0"/>
    <xf numFmtId="176" fontId="51" fillId="0" borderId="0"/>
    <xf numFmtId="170" fontId="8" fillId="0" borderId="0" applyFont="0" applyFill="0" applyBorder="0" applyAlignment="0" applyProtection="0"/>
    <xf numFmtId="0" fontId="53" fillId="0" borderId="0"/>
  </cellStyleXfs>
  <cellXfs count="495">
    <xf numFmtId="0" fontId="0" fillId="0" borderId="0" xfId="0"/>
    <xf numFmtId="0" fontId="1" fillId="2" borderId="0" xfId="0" applyFont="1" applyFill="1"/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/>
    </xf>
    <xf numFmtId="0" fontId="3" fillId="2" borderId="0" xfId="1">
      <alignment horizontal="left"/>
    </xf>
    <xf numFmtId="0" fontId="2" fillId="2" borderId="0" xfId="1" applyFont="1">
      <alignment horizontal="left"/>
    </xf>
    <xf numFmtId="0" fontId="3" fillId="2" borderId="0" xfId="1" applyAlignment="1">
      <alignment horizontal="center"/>
    </xf>
    <xf numFmtId="0" fontId="2" fillId="2" borderId="0" xfId="1" applyFont="1" applyAlignment="1">
      <alignment horizontal="center"/>
    </xf>
    <xf numFmtId="0" fontId="1" fillId="2" borderId="0" xfId="0" applyFont="1" applyFill="1" applyAlignment="1">
      <alignment horizontal="left"/>
    </xf>
    <xf numFmtId="0" fontId="2" fillId="2" borderId="1" xfId="1" applyFont="1" applyBorder="1" applyAlignment="1">
      <alignment horizontal="center"/>
    </xf>
    <xf numFmtId="4" fontId="3" fillId="2" borderId="0" xfId="1" applyNumberFormat="1" applyAlignment="1">
      <alignment horizontal="center"/>
    </xf>
    <xf numFmtId="0" fontId="5" fillId="3" borderId="0" xfId="1" applyFont="1" applyFill="1" applyAlignment="1">
      <alignment horizontal="center"/>
    </xf>
    <xf numFmtId="10" fontId="3" fillId="2" borderId="0" xfId="3" applyNumberFormat="1" applyFont="1" applyFill="1" applyAlignment="1">
      <alignment horizontal="center"/>
    </xf>
    <xf numFmtId="3" fontId="3" fillId="2" borderId="0" xfId="2" applyNumberFormat="1" applyFont="1" applyFill="1" applyAlignment="1">
      <alignment horizontal="center"/>
    </xf>
    <xf numFmtId="3" fontId="3" fillId="2" borderId="0" xfId="1" applyNumberFormat="1" applyBorder="1" applyAlignment="1">
      <alignment horizontal="center"/>
    </xf>
    <xf numFmtId="0" fontId="2" fillId="2" borderId="16" xfId="1" applyFont="1" applyBorder="1" applyAlignment="1">
      <alignment horizontal="center"/>
    </xf>
    <xf numFmtId="3" fontId="3" fillId="2" borderId="7" xfId="1" applyNumberFormat="1" applyBorder="1" applyAlignment="1">
      <alignment horizontal="center"/>
    </xf>
    <xf numFmtId="0" fontId="3" fillId="2" borderId="0" xfId="1" applyBorder="1" applyAlignment="1">
      <alignment horizontal="center"/>
    </xf>
    <xf numFmtId="0" fontId="3" fillId="2" borderId="7" xfId="1" applyBorder="1" applyAlignment="1">
      <alignment horizontal="center"/>
    </xf>
    <xf numFmtId="0" fontId="3" fillId="2" borderId="0" xfId="1" applyFill="1">
      <alignment horizontal="left"/>
    </xf>
    <xf numFmtId="0" fontId="3" fillId="2" borderId="0" xfId="1" applyAlignment="1"/>
    <xf numFmtId="0" fontId="1" fillId="2" borderId="0" xfId="0" applyFont="1" applyFill="1" applyAlignment="1"/>
    <xf numFmtId="0" fontId="1" fillId="2" borderId="1" xfId="0" applyFont="1" applyFill="1" applyBorder="1"/>
    <xf numFmtId="3" fontId="1" fillId="2" borderId="1" xfId="0" applyNumberFormat="1" applyFont="1" applyFill="1" applyBorder="1"/>
    <xf numFmtId="0" fontId="12" fillId="5" borderId="0" xfId="0" applyFont="1" applyFill="1"/>
    <xf numFmtId="0" fontId="13" fillId="5" borderId="0" xfId="0" applyFont="1" applyFill="1" applyAlignment="1">
      <alignment horizontal="center"/>
    </xf>
    <xf numFmtId="0" fontId="10" fillId="2" borderId="0" xfId="1" applyFont="1" applyAlignment="1">
      <alignment horizontal="center"/>
    </xf>
    <xf numFmtId="0" fontId="10" fillId="2" borderId="0" xfId="0" applyFont="1" applyFill="1" applyBorder="1" applyAlignment="1">
      <alignment horizontal="left"/>
    </xf>
    <xf numFmtId="4" fontId="13" fillId="5" borderId="0" xfId="0" applyNumberFormat="1" applyFont="1" applyFill="1" applyAlignment="1">
      <alignment horizontal="center"/>
    </xf>
    <xf numFmtId="0" fontId="10" fillId="2" borderId="0" xfId="1" applyFont="1">
      <alignment horizontal="left"/>
    </xf>
    <xf numFmtId="0" fontId="14" fillId="2" borderId="0" xfId="1" applyFont="1">
      <alignment horizontal="left"/>
    </xf>
    <xf numFmtId="0" fontId="11" fillId="2" borderId="0" xfId="1" applyFont="1">
      <alignment horizontal="left"/>
    </xf>
    <xf numFmtId="0" fontId="10" fillId="2" borderId="0" xfId="0" applyFont="1" applyFill="1" applyBorder="1" applyAlignment="1">
      <alignment horizontal="center"/>
    </xf>
    <xf numFmtId="0" fontId="10" fillId="2" borderId="0" xfId="1" applyFont="1" applyAlignment="1"/>
    <xf numFmtId="4" fontId="10" fillId="2" borderId="0" xfId="1" applyNumberFormat="1" applyFont="1" applyAlignment="1">
      <alignment horizontal="center"/>
    </xf>
    <xf numFmtId="0" fontId="11" fillId="2" borderId="0" xfId="1" applyFont="1" applyAlignment="1">
      <alignment horizontal="center"/>
    </xf>
    <xf numFmtId="0" fontId="9" fillId="2" borderId="0" xfId="1" applyFont="1" applyAlignment="1">
      <alignment horizontal="left"/>
    </xf>
    <xf numFmtId="0" fontId="9" fillId="2" borderId="0" xfId="1" applyFont="1" applyAlignment="1">
      <alignment horizontal="center"/>
    </xf>
    <xf numFmtId="0" fontId="9" fillId="2" borderId="0" xfId="1" applyFont="1">
      <alignment horizontal="left"/>
    </xf>
    <xf numFmtId="4" fontId="11" fillId="2" borderId="0" xfId="1" applyNumberFormat="1" applyFont="1" applyAlignment="1">
      <alignment horizontal="center"/>
    </xf>
    <xf numFmtId="0" fontId="17" fillId="2" borderId="0" xfId="1" applyFont="1">
      <alignment horizontal="left"/>
    </xf>
    <xf numFmtId="167" fontId="3" fillId="2" borderId="0" xfId="1" applyNumberFormat="1" applyAlignment="1">
      <alignment horizontal="center"/>
    </xf>
    <xf numFmtId="0" fontId="9" fillId="2" borderId="0" xfId="0" applyFont="1" applyFill="1" applyAlignment="1"/>
    <xf numFmtId="167" fontId="3" fillId="2" borderId="18" xfId="1" applyNumberFormat="1" applyBorder="1" applyAlignment="1">
      <alignment horizontal="center"/>
    </xf>
    <xf numFmtId="167" fontId="3" fillId="2" borderId="19" xfId="1" applyNumberFormat="1" applyBorder="1" applyAlignment="1">
      <alignment horizontal="center"/>
    </xf>
    <xf numFmtId="167" fontId="3" fillId="2" borderId="17" xfId="1" applyNumberFormat="1" applyBorder="1" applyAlignment="1">
      <alignment horizontal="center"/>
    </xf>
    <xf numFmtId="0" fontId="5" fillId="4" borderId="34" xfId="1" applyFont="1" applyFill="1" applyBorder="1" applyAlignment="1">
      <alignment horizontal="center"/>
    </xf>
    <xf numFmtId="3" fontId="3" fillId="2" borderId="31" xfId="2" applyNumberFormat="1" applyFont="1" applyFill="1" applyBorder="1" applyAlignment="1">
      <alignment horizontal="center"/>
    </xf>
    <xf numFmtId="3" fontId="3" fillId="2" borderId="30" xfId="2" applyNumberFormat="1" applyFont="1" applyFill="1" applyBorder="1" applyAlignment="1">
      <alignment horizontal="center"/>
    </xf>
    <xf numFmtId="167" fontId="3" fillId="2" borderId="0" xfId="1" applyNumberFormat="1" applyAlignment="1">
      <alignment horizontal="left"/>
    </xf>
    <xf numFmtId="3" fontId="3" fillId="2" borderId="33" xfId="2" applyNumberFormat="1" applyFont="1" applyFill="1" applyBorder="1" applyAlignment="1">
      <alignment horizontal="center"/>
    </xf>
    <xf numFmtId="3" fontId="3" fillId="2" borderId="32" xfId="2" applyNumberFormat="1" applyFont="1" applyFill="1" applyBorder="1" applyAlignment="1">
      <alignment horizontal="center"/>
    </xf>
    <xf numFmtId="3" fontId="3" fillId="2" borderId="35" xfId="2" applyNumberFormat="1" applyFont="1" applyFill="1" applyBorder="1" applyAlignment="1">
      <alignment horizontal="center"/>
    </xf>
    <xf numFmtId="3" fontId="3" fillId="2" borderId="36" xfId="2" applyNumberFormat="1" applyFont="1" applyFill="1" applyBorder="1" applyAlignment="1">
      <alignment horizontal="center"/>
    </xf>
    <xf numFmtId="0" fontId="2" fillId="2" borderId="10" xfId="1" applyFont="1" applyBorder="1" applyAlignment="1">
      <alignment horizontal="center"/>
    </xf>
    <xf numFmtId="3" fontId="3" fillId="2" borderId="6" xfId="1" applyNumberFormat="1" applyBorder="1" applyAlignment="1">
      <alignment horizontal="center"/>
    </xf>
    <xf numFmtId="3" fontId="2" fillId="2" borderId="37" xfId="1" applyNumberFormat="1" applyFont="1" applyBorder="1" applyAlignment="1">
      <alignment horizontal="center"/>
    </xf>
    <xf numFmtId="3" fontId="2" fillId="2" borderId="3" xfId="1" applyNumberFormat="1" applyFont="1" applyBorder="1" applyAlignment="1">
      <alignment horizontal="center"/>
    </xf>
    <xf numFmtId="3" fontId="2" fillId="2" borderId="38" xfId="1" applyNumberFormat="1" applyFont="1" applyBorder="1" applyAlignment="1">
      <alignment horizontal="center"/>
    </xf>
    <xf numFmtId="0" fontId="5" fillId="2" borderId="0" xfId="1" applyFont="1" applyFill="1" applyAlignment="1"/>
    <xf numFmtId="1" fontId="3" fillId="2" borderId="7" xfId="1" applyNumberFormat="1" applyFill="1" applyBorder="1" applyAlignment="1">
      <alignment horizontal="center"/>
    </xf>
    <xf numFmtId="3" fontId="15" fillId="2" borderId="0" xfId="1" applyNumberFormat="1" applyFont="1" applyFill="1" applyAlignment="1">
      <alignment horizontal="center"/>
    </xf>
    <xf numFmtId="0" fontId="15" fillId="2" borderId="0" xfId="1" applyFont="1" applyFill="1">
      <alignment horizontal="left"/>
    </xf>
    <xf numFmtId="0" fontId="44" fillId="2" borderId="0" xfId="1" applyFont="1" applyFill="1" applyAlignment="1">
      <alignment horizontal="left"/>
    </xf>
    <xf numFmtId="3" fontId="44" fillId="2" borderId="0" xfId="1" applyNumberFormat="1" applyFont="1" applyFill="1" applyAlignment="1">
      <alignment horizontal="center"/>
    </xf>
    <xf numFmtId="0" fontId="44" fillId="2" borderId="0" xfId="1" applyFont="1" applyFill="1">
      <alignment horizontal="left"/>
    </xf>
    <xf numFmtId="0" fontId="16" fillId="2" borderId="0" xfId="1" applyFont="1" applyFill="1" applyAlignment="1">
      <alignment horizontal="left"/>
    </xf>
    <xf numFmtId="1" fontId="16" fillId="2" borderId="0" xfId="1" applyNumberFormat="1" applyFont="1" applyFill="1" applyAlignment="1">
      <alignment horizontal="center"/>
    </xf>
    <xf numFmtId="3" fontId="16" fillId="2" borderId="0" xfId="1" applyNumberFormat="1" applyFont="1" applyFill="1" applyAlignment="1">
      <alignment horizontal="center"/>
    </xf>
    <xf numFmtId="0" fontId="15" fillId="2" borderId="0" xfId="1" applyFont="1" applyFill="1" applyAlignment="1">
      <alignment horizontal="left"/>
    </xf>
    <xf numFmtId="3" fontId="15" fillId="2" borderId="12" xfId="1" applyNumberFormat="1" applyFont="1" applyFill="1" applyBorder="1" applyAlignment="1">
      <alignment horizontal="center"/>
    </xf>
    <xf numFmtId="3" fontId="15" fillId="2" borderId="13" xfId="1" applyNumberFormat="1" applyFont="1" applyFill="1" applyBorder="1" applyAlignment="1">
      <alignment horizontal="center"/>
    </xf>
    <xf numFmtId="3" fontId="15" fillId="2" borderId="14" xfId="1" applyNumberFormat="1" applyFont="1" applyFill="1" applyBorder="1" applyAlignment="1">
      <alignment horizontal="center"/>
    </xf>
    <xf numFmtId="3" fontId="15" fillId="2" borderId="15" xfId="1" applyNumberFormat="1" applyFont="1" applyFill="1" applyBorder="1" applyAlignment="1">
      <alignment horizontal="center"/>
    </xf>
    <xf numFmtId="3" fontId="15" fillId="2" borderId="0" xfId="1" applyNumberFormat="1" applyFont="1" applyFill="1" applyBorder="1" applyAlignment="1">
      <alignment horizontal="center"/>
    </xf>
    <xf numFmtId="0" fontId="43" fillId="2" borderId="2" xfId="1" applyFont="1" applyFill="1" applyBorder="1" applyAlignment="1">
      <alignment horizontal="left"/>
    </xf>
    <xf numFmtId="3" fontId="43" fillId="2" borderId="2" xfId="1" applyNumberFormat="1" applyFont="1" applyFill="1" applyBorder="1" applyAlignment="1">
      <alignment horizontal="center"/>
    </xf>
    <xf numFmtId="9" fontId="43" fillId="2" borderId="5" xfId="3" applyFont="1" applyFill="1" applyBorder="1" applyAlignment="1">
      <alignment horizontal="center"/>
    </xf>
    <xf numFmtId="10" fontId="43" fillId="2" borderId="2" xfId="3" applyNumberFormat="1" applyFont="1" applyFill="1" applyBorder="1" applyAlignment="1">
      <alignment horizontal="center"/>
    </xf>
    <xf numFmtId="165" fontId="15" fillId="2" borderId="0" xfId="2" applyNumberFormat="1" applyFont="1" applyFill="1" applyAlignment="1"/>
    <xf numFmtId="3" fontId="15" fillId="2" borderId="0" xfId="2" applyNumberFormat="1" applyFont="1" applyFill="1" applyAlignment="1">
      <alignment horizontal="center"/>
    </xf>
    <xf numFmtId="3" fontId="15" fillId="2" borderId="6" xfId="2" applyNumberFormat="1" applyFont="1" applyFill="1" applyBorder="1" applyAlignment="1">
      <alignment horizontal="center"/>
    </xf>
    <xf numFmtId="10" fontId="15" fillId="2" borderId="7" xfId="3" applyNumberFormat="1" applyFont="1" applyFill="1" applyBorder="1" applyAlignment="1">
      <alignment horizontal="center"/>
    </xf>
    <xf numFmtId="10" fontId="15" fillId="2" borderId="0" xfId="3" applyNumberFormat="1" applyFont="1" applyFill="1" applyAlignment="1">
      <alignment horizontal="center"/>
    </xf>
    <xf numFmtId="3" fontId="15" fillId="2" borderId="8" xfId="2" applyNumberFormat="1" applyFont="1" applyFill="1" applyBorder="1" applyAlignment="1">
      <alignment horizontal="center"/>
    </xf>
    <xf numFmtId="10" fontId="15" fillId="2" borderId="9" xfId="3" applyNumberFormat="1" applyFont="1" applyFill="1" applyBorder="1" applyAlignment="1">
      <alignment horizontal="center"/>
    </xf>
    <xf numFmtId="0" fontId="15" fillId="2" borderId="0" xfId="1" applyFont="1" applyFill="1" applyBorder="1">
      <alignment horizontal="left"/>
    </xf>
    <xf numFmtId="3" fontId="15" fillId="2" borderId="10" xfId="2" applyNumberFormat="1" applyFont="1" applyFill="1" applyBorder="1" applyAlignment="1">
      <alignment horizontal="center"/>
    </xf>
    <xf numFmtId="10" fontId="15" fillId="2" borderId="11" xfId="3" applyNumberFormat="1" applyFont="1" applyFill="1" applyBorder="1" applyAlignment="1">
      <alignment horizontal="center"/>
    </xf>
    <xf numFmtId="0" fontId="3" fillId="2" borderId="0" xfId="1" applyFont="1" applyFill="1">
      <alignment horizontal="left"/>
    </xf>
    <xf numFmtId="0" fontId="19" fillId="0" borderId="0" xfId="47"/>
    <xf numFmtId="0" fontId="19" fillId="2" borderId="31" xfId="47" applyFill="1" applyBorder="1" applyAlignment="1">
      <alignment horizontal="center" vertical="center"/>
    </xf>
    <xf numFmtId="0" fontId="19" fillId="2" borderId="30" xfId="47" applyFill="1" applyBorder="1" applyAlignment="1">
      <alignment vertical="center"/>
    </xf>
    <xf numFmtId="170" fontId="19" fillId="2" borderId="30" xfId="65" applyNumberFormat="1" applyFont="1" applyFill="1" applyBorder="1" applyAlignment="1">
      <alignment horizontal="center" vertical="center"/>
    </xf>
    <xf numFmtId="170" fontId="19" fillId="2" borderId="17" xfId="65" applyNumberFormat="1" applyFont="1" applyFill="1" applyBorder="1" applyAlignment="1">
      <alignment horizontal="center" vertical="center"/>
    </xf>
    <xf numFmtId="0" fontId="19" fillId="2" borderId="40" xfId="47" applyFill="1" applyBorder="1" applyAlignment="1">
      <alignment horizontal="center" vertical="center"/>
    </xf>
    <xf numFmtId="0" fontId="19" fillId="2" borderId="0" xfId="47" applyFill="1" applyBorder="1" applyAlignment="1">
      <alignment vertical="center"/>
    </xf>
    <xf numFmtId="170" fontId="19" fillId="2" borderId="0" xfId="65" applyNumberFormat="1" applyFont="1" applyFill="1" applyBorder="1" applyAlignment="1">
      <alignment horizontal="center" vertical="center"/>
    </xf>
    <xf numFmtId="170" fontId="19" fillId="2" borderId="18" xfId="65" applyNumberFormat="1" applyFont="1" applyFill="1" applyBorder="1" applyAlignment="1">
      <alignment horizontal="center" vertical="center"/>
    </xf>
    <xf numFmtId="0" fontId="19" fillId="2" borderId="42" xfId="47" applyFill="1" applyBorder="1" applyAlignment="1">
      <alignment horizontal="center" vertical="center"/>
    </xf>
    <xf numFmtId="0" fontId="19" fillId="2" borderId="39" xfId="47" applyFill="1" applyBorder="1" applyAlignment="1">
      <alignment vertical="center"/>
    </xf>
    <xf numFmtId="170" fontId="19" fillId="2" borderId="39" xfId="65" applyNumberFormat="1" applyFont="1" applyFill="1" applyBorder="1" applyAlignment="1">
      <alignment horizontal="center" vertical="center"/>
    </xf>
    <xf numFmtId="170" fontId="19" fillId="2" borderId="19" xfId="65" applyNumberFormat="1" applyFont="1" applyFill="1" applyBorder="1" applyAlignment="1">
      <alignment horizontal="center" vertical="center"/>
    </xf>
    <xf numFmtId="0" fontId="19" fillId="2" borderId="1" xfId="47" applyFill="1" applyBorder="1" applyAlignment="1">
      <alignment horizontal="center" vertical="center"/>
    </xf>
    <xf numFmtId="0" fontId="19" fillId="2" borderId="1" xfId="47" applyFill="1" applyBorder="1" applyAlignment="1">
      <alignment vertical="center"/>
    </xf>
    <xf numFmtId="0" fontId="19" fillId="2" borderId="1" xfId="47" applyFont="1" applyFill="1" applyBorder="1" applyAlignment="1">
      <alignment horizontal="left" vertical="center"/>
    </xf>
    <xf numFmtId="9" fontId="3" fillId="2" borderId="0" xfId="3" applyFont="1" applyFill="1" applyAlignment="1">
      <alignment horizontal="left"/>
    </xf>
    <xf numFmtId="9" fontId="9" fillId="2" borderId="0" xfId="3" applyFont="1" applyFill="1" applyAlignment="1">
      <alignment horizontal="left"/>
    </xf>
    <xf numFmtId="9" fontId="3" fillId="2" borderId="1" xfId="3" applyFont="1" applyFill="1" applyBorder="1" applyAlignment="1">
      <alignment horizontal="center"/>
    </xf>
    <xf numFmtId="9" fontId="10" fillId="2" borderId="0" xfId="3" applyFont="1" applyFill="1" applyAlignment="1">
      <alignment horizontal="left"/>
    </xf>
    <xf numFmtId="3" fontId="3" fillId="30" borderId="0" xfId="1" applyNumberFormat="1" applyFill="1" applyBorder="1" applyAlignment="1">
      <alignment horizontal="center"/>
    </xf>
    <xf numFmtId="1" fontId="3" fillId="30" borderId="6" xfId="1" applyNumberFormat="1" applyFill="1" applyBorder="1" applyAlignment="1">
      <alignment horizontal="center"/>
    </xf>
    <xf numFmtId="3" fontId="3" fillId="30" borderId="7" xfId="1" applyNumberFormat="1" applyFill="1" applyBorder="1" applyAlignment="1">
      <alignment horizontal="center"/>
    </xf>
    <xf numFmtId="0" fontId="5" fillId="4" borderId="2" xfId="1" applyFont="1" applyFill="1" applyBorder="1" applyAlignment="1">
      <alignment horizontal="left"/>
    </xf>
    <xf numFmtId="0" fontId="6" fillId="4" borderId="2" xfId="1" applyFont="1" applyFill="1" applyBorder="1" applyAlignment="1">
      <alignment horizontal="left"/>
    </xf>
    <xf numFmtId="0" fontId="5" fillId="4" borderId="2" xfId="1" applyFont="1" applyFill="1" applyBorder="1" applyAlignment="1">
      <alignment horizontal="center"/>
    </xf>
    <xf numFmtId="9" fontId="5" fillId="4" borderId="2" xfId="3" applyFont="1" applyFill="1" applyBorder="1" applyAlignment="1">
      <alignment horizontal="center"/>
    </xf>
    <xf numFmtId="0" fontId="46" fillId="31" borderId="0" xfId="47" applyFont="1" applyFill="1" applyAlignment="1">
      <alignment horizontal="center" vertical="center"/>
    </xf>
    <xf numFmtId="0" fontId="46" fillId="31" borderId="0" xfId="47" applyFont="1" applyFill="1" applyAlignment="1">
      <alignment vertical="center"/>
    </xf>
    <xf numFmtId="0" fontId="46" fillId="31" borderId="0" xfId="47" applyFont="1" applyFill="1" applyAlignment="1">
      <alignment horizontal="center" vertical="center" wrapText="1"/>
    </xf>
    <xf numFmtId="0" fontId="1" fillId="0" borderId="0" xfId="0" applyFont="1"/>
    <xf numFmtId="172" fontId="3" fillId="30" borderId="6" xfId="2" applyNumberFormat="1" applyFont="1" applyFill="1" applyBorder="1" applyAlignment="1">
      <alignment horizontal="center"/>
    </xf>
    <xf numFmtId="172" fontId="3" fillId="30" borderId="7" xfId="2" applyNumberFormat="1" applyFont="1" applyFill="1" applyBorder="1" applyAlignment="1">
      <alignment horizontal="center"/>
    </xf>
    <xf numFmtId="172" fontId="3" fillId="30" borderId="0" xfId="2" applyNumberFormat="1" applyFont="1" applyFill="1" applyBorder="1" applyAlignment="1">
      <alignment horizontal="center"/>
    </xf>
    <xf numFmtId="172" fontId="3" fillId="2" borderId="7" xfId="2" applyNumberFormat="1" applyFont="1" applyFill="1" applyBorder="1" applyAlignment="1">
      <alignment horizontal="center"/>
    </xf>
    <xf numFmtId="165" fontId="3" fillId="30" borderId="6" xfId="2" applyNumberFormat="1" applyFont="1" applyFill="1" applyBorder="1" applyAlignment="1">
      <alignment horizontal="center"/>
    </xf>
    <xf numFmtId="165" fontId="3" fillId="30" borderId="7" xfId="2" applyNumberFormat="1" applyFont="1" applyFill="1" applyBorder="1" applyAlignment="1">
      <alignment horizontal="center"/>
    </xf>
    <xf numFmtId="165" fontId="3" fillId="30" borderId="0" xfId="2" applyNumberFormat="1" applyFont="1" applyFill="1" applyBorder="1" applyAlignment="1">
      <alignment horizontal="center"/>
    </xf>
    <xf numFmtId="165" fontId="3" fillId="2" borderId="7" xfId="2" applyNumberFormat="1" applyFont="1" applyFill="1" applyBorder="1" applyAlignment="1">
      <alignment horizontal="center"/>
    </xf>
    <xf numFmtId="165" fontId="3" fillId="2" borderId="0" xfId="2" applyNumberFormat="1" applyFont="1" applyFill="1" applyAlignment="1">
      <alignment horizontal="left"/>
    </xf>
    <xf numFmtId="165" fontId="2" fillId="2" borderId="38" xfId="2" applyNumberFormat="1" applyFont="1" applyFill="1" applyBorder="1" applyAlignment="1">
      <alignment horizontal="center"/>
    </xf>
    <xf numFmtId="165" fontId="3" fillId="2" borderId="0" xfId="2" applyNumberFormat="1" applyFont="1" applyFill="1" applyAlignment="1">
      <alignment horizontal="center"/>
    </xf>
    <xf numFmtId="172" fontId="3" fillId="2" borderId="0" xfId="2" applyNumberFormat="1" applyFont="1" applyFill="1" applyBorder="1" applyAlignment="1">
      <alignment horizontal="center"/>
    </xf>
    <xf numFmtId="165" fontId="3" fillId="2" borderId="0" xfId="2" applyNumberFormat="1" applyFont="1" applyFill="1" applyBorder="1" applyAlignment="1">
      <alignment horizontal="center"/>
    </xf>
    <xf numFmtId="9" fontId="3" fillId="29" borderId="44" xfId="3" applyFont="1" applyFill="1" applyBorder="1" applyAlignment="1">
      <alignment horizontal="center"/>
    </xf>
    <xf numFmtId="10" fontId="3" fillId="29" borderId="44" xfId="3" applyNumberFormat="1" applyFont="1" applyFill="1" applyBorder="1" applyAlignment="1">
      <alignment horizontal="center"/>
    </xf>
    <xf numFmtId="10" fontId="3" fillId="29" borderId="43" xfId="3" applyNumberFormat="1" applyFont="1" applyFill="1" applyBorder="1" applyAlignment="1">
      <alignment horizontal="center"/>
    </xf>
    <xf numFmtId="0" fontId="3" fillId="2" borderId="36" xfId="1" applyBorder="1" applyAlignment="1">
      <alignment horizontal="center"/>
    </xf>
    <xf numFmtId="3" fontId="3" fillId="2" borderId="36" xfId="1" applyNumberFormat="1" applyBorder="1" applyAlignment="1">
      <alignment horizontal="center"/>
    </xf>
    <xf numFmtId="165" fontId="3" fillId="30" borderId="36" xfId="2" applyNumberFormat="1" applyFont="1" applyFill="1" applyBorder="1" applyAlignment="1">
      <alignment horizontal="center"/>
    </xf>
    <xf numFmtId="165" fontId="3" fillId="2" borderId="36" xfId="2" applyNumberFormat="1" applyFont="1" applyFill="1" applyBorder="1" applyAlignment="1">
      <alignment horizontal="center"/>
    </xf>
    <xf numFmtId="3" fontId="2" fillId="2" borderId="36" xfId="1" applyNumberFormat="1" applyFont="1" applyBorder="1" applyAlignment="1">
      <alignment horizontal="center"/>
    </xf>
    <xf numFmtId="3" fontId="2" fillId="2" borderId="36" xfId="1" applyNumberFormat="1" applyFont="1" applyBorder="1" applyAlignment="1">
      <alignment horizontal="right"/>
    </xf>
    <xf numFmtId="10" fontId="3" fillId="2" borderId="36" xfId="3" applyNumberFormat="1" applyFont="1" applyFill="1" applyBorder="1" applyAlignment="1">
      <alignment horizontal="center"/>
    </xf>
    <xf numFmtId="0" fontId="1" fillId="0" borderId="4" xfId="0" applyFont="1" applyBorder="1"/>
    <xf numFmtId="0" fontId="45" fillId="2" borderId="41" xfId="47" applyFont="1" applyFill="1" applyBorder="1" applyAlignment="1">
      <alignment vertical="center"/>
    </xf>
    <xf numFmtId="170" fontId="45" fillId="2" borderId="41" xfId="65" applyNumberFormat="1" applyFont="1" applyFill="1" applyBorder="1" applyAlignment="1">
      <alignment horizontal="center" vertical="center"/>
    </xf>
    <xf numFmtId="0" fontId="1" fillId="30" borderId="1" xfId="0" applyFont="1" applyFill="1" applyBorder="1"/>
    <xf numFmtId="0" fontId="45" fillId="30" borderId="1" xfId="47" applyFont="1" applyFill="1" applyBorder="1" applyAlignment="1">
      <alignment vertical="center"/>
    </xf>
    <xf numFmtId="170" fontId="45" fillId="30" borderId="1" xfId="65" applyNumberFormat="1" applyFont="1" applyFill="1" applyBorder="1" applyAlignment="1">
      <alignment horizontal="center" vertical="center"/>
    </xf>
    <xf numFmtId="0" fontId="1" fillId="30" borderId="0" xfId="0" applyFont="1" applyFill="1"/>
    <xf numFmtId="0" fontId="45" fillId="30" borderId="0" xfId="47" applyFont="1" applyFill="1" applyBorder="1" applyAlignment="1">
      <alignment vertical="center"/>
    </xf>
    <xf numFmtId="170" fontId="45" fillId="30" borderId="39" xfId="65" applyNumberFormat="1" applyFont="1" applyFill="1" applyBorder="1" applyAlignment="1">
      <alignment horizontal="center" vertical="center"/>
    </xf>
    <xf numFmtId="0" fontId="45" fillId="30" borderId="40" xfId="47" applyFont="1" applyFill="1" applyBorder="1" applyAlignment="1">
      <alignment horizontal="center" vertical="center"/>
    </xf>
    <xf numFmtId="170" fontId="45" fillId="30" borderId="0" xfId="65" applyNumberFormat="1" applyFont="1" applyFill="1" applyBorder="1" applyAlignment="1">
      <alignment horizontal="center" vertical="center"/>
    </xf>
    <xf numFmtId="9" fontId="43" fillId="2" borderId="5" xfId="3" applyNumberFormat="1" applyFont="1" applyFill="1" applyBorder="1" applyAlignment="1">
      <alignment horizontal="center"/>
    </xf>
    <xf numFmtId="9" fontId="15" fillId="2" borderId="11" xfId="3" applyNumberFormat="1" applyFont="1" applyFill="1" applyBorder="1" applyAlignment="1">
      <alignment horizontal="center"/>
    </xf>
    <xf numFmtId="9" fontId="15" fillId="2" borderId="0" xfId="1" applyNumberFormat="1" applyFont="1" applyFill="1" applyAlignment="1">
      <alignment horizontal="center"/>
    </xf>
    <xf numFmtId="10" fontId="15" fillId="2" borderId="0" xfId="1" applyNumberFormat="1" applyFont="1" applyFill="1">
      <alignment horizontal="left"/>
    </xf>
    <xf numFmtId="0" fontId="0" fillId="0" borderId="0" xfId="0"/>
    <xf numFmtId="0" fontId="0" fillId="0" borderId="0" xfId="0"/>
    <xf numFmtId="0" fontId="0" fillId="0" borderId="0" xfId="0"/>
    <xf numFmtId="172" fontId="3" fillId="2" borderId="0" xfId="2" applyNumberFormat="1" applyFont="1" applyFill="1" applyAlignment="1">
      <alignment horizontal="left"/>
    </xf>
    <xf numFmtId="0" fontId="3" fillId="2" borderId="52" xfId="1" applyBorder="1" applyAlignment="1">
      <alignment horizontal="center"/>
    </xf>
    <xf numFmtId="0" fontId="3" fillId="2" borderId="39" xfId="1" applyBorder="1" applyAlignment="1">
      <alignment horizontal="center"/>
    </xf>
    <xf numFmtId="0" fontId="5" fillId="31" borderId="0" xfId="1" applyFont="1" applyFill="1" applyAlignment="1">
      <alignment horizontal="center"/>
    </xf>
    <xf numFmtId="173" fontId="3" fillId="2" borderId="0" xfId="3" applyNumberFormat="1" applyFont="1" applyFill="1" applyAlignment="1">
      <alignment horizontal="center"/>
    </xf>
    <xf numFmtId="165" fontId="52" fillId="2" borderId="0" xfId="2" applyNumberFormat="1" applyFont="1" applyFill="1" applyAlignment="1">
      <alignment horizontal="center"/>
    </xf>
    <xf numFmtId="165" fontId="52" fillId="2" borderId="0" xfId="2" applyNumberFormat="1" applyFont="1" applyFill="1" applyAlignment="1">
      <alignment horizontal="left"/>
    </xf>
    <xf numFmtId="172" fontId="52" fillId="2" borderId="0" xfId="2" applyNumberFormat="1" applyFont="1" applyFill="1" applyAlignment="1">
      <alignment horizontal="left"/>
    </xf>
    <xf numFmtId="10" fontId="2" fillId="2" borderId="36" xfId="3" applyNumberFormat="1" applyFont="1" applyFill="1" applyBorder="1" applyAlignment="1">
      <alignment horizontal="center"/>
    </xf>
    <xf numFmtId="43" fontId="3" fillId="2" borderId="0" xfId="1" applyNumberFormat="1">
      <alignment horizontal="left"/>
    </xf>
    <xf numFmtId="175" fontId="15" fillId="2" borderId="9" xfId="3" applyNumberFormat="1" applyFont="1" applyFill="1" applyBorder="1" applyAlignment="1">
      <alignment horizontal="center"/>
    </xf>
    <xf numFmtId="164" fontId="3" fillId="2" borderId="0" xfId="2" applyFont="1" applyFill="1" applyAlignment="1">
      <alignment horizontal="left"/>
    </xf>
    <xf numFmtId="172" fontId="3" fillId="2" borderId="0" xfId="2" applyNumberFormat="1" applyFont="1" applyFill="1" applyAlignment="1">
      <alignment horizontal="center"/>
    </xf>
    <xf numFmtId="173" fontId="3" fillId="2" borderId="0" xfId="3" applyNumberFormat="1" applyFont="1" applyFill="1" applyAlignment="1">
      <alignment horizontal="left"/>
    </xf>
    <xf numFmtId="0" fontId="54" fillId="0" borderId="0" xfId="0" applyFont="1"/>
    <xf numFmtId="0" fontId="58" fillId="0" borderId="0" xfId="0" applyFont="1"/>
    <xf numFmtId="0" fontId="59" fillId="2" borderId="0" xfId="0" applyFont="1" applyFill="1"/>
    <xf numFmtId="0" fontId="54" fillId="2" borderId="0" xfId="0" applyFont="1" applyFill="1" applyBorder="1"/>
    <xf numFmtId="0" fontId="55" fillId="2" borderId="0" xfId="0" applyFont="1" applyFill="1"/>
    <xf numFmtId="0" fontId="58" fillId="2" borderId="0" xfId="0" applyFont="1" applyFill="1"/>
    <xf numFmtId="3" fontId="15" fillId="2" borderId="0" xfId="2" applyNumberFormat="1" applyFont="1" applyFill="1" applyBorder="1" applyAlignment="1">
      <alignment horizontal="center"/>
    </xf>
    <xf numFmtId="9" fontId="15" fillId="2" borderId="0" xfId="3" applyNumberFormat="1" applyFont="1" applyFill="1" applyBorder="1" applyAlignment="1">
      <alignment horizontal="center"/>
    </xf>
    <xf numFmtId="10" fontId="0" fillId="2" borderId="0" xfId="3" applyNumberFormat="1" applyFont="1" applyFill="1" applyAlignment="1">
      <alignment horizontal="right"/>
    </xf>
    <xf numFmtId="173" fontId="1" fillId="2" borderId="1" xfId="0" applyNumberFormat="1" applyFont="1" applyFill="1" applyBorder="1"/>
    <xf numFmtId="165" fontId="0" fillId="2" borderId="0" xfId="2" applyNumberFormat="1" applyFont="1" applyFill="1"/>
    <xf numFmtId="3" fontId="43" fillId="2" borderId="4" xfId="1" applyNumberFormat="1" applyFont="1" applyFill="1" applyBorder="1" applyAlignment="1">
      <alignment horizontal="center"/>
    </xf>
    <xf numFmtId="3" fontId="43" fillId="2" borderId="5" xfId="1" applyNumberFormat="1" applyFont="1" applyFill="1" applyBorder="1" applyAlignment="1">
      <alignment horizontal="center"/>
    </xf>
    <xf numFmtId="0" fontId="5" fillId="4" borderId="0" xfId="1" applyFont="1" applyFill="1" applyAlignment="1">
      <alignment horizontal="center"/>
    </xf>
    <xf numFmtId="0" fontId="5" fillId="4" borderId="0" xfId="1" applyFont="1" applyFill="1" applyAlignment="1">
      <alignment horizontal="center"/>
    </xf>
    <xf numFmtId="0" fontId="61" fillId="2" borderId="2" xfId="0" applyFont="1" applyFill="1" applyBorder="1"/>
    <xf numFmtId="1" fontId="61" fillId="2" borderId="41" xfId="0" applyNumberFormat="1" applyFont="1" applyFill="1" applyBorder="1"/>
    <xf numFmtId="9" fontId="15" fillId="2" borderId="0" xfId="3" applyFont="1" applyFill="1" applyAlignment="1">
      <alignment horizontal="left"/>
    </xf>
    <xf numFmtId="3" fontId="15" fillId="2" borderId="0" xfId="1" applyNumberFormat="1" applyFont="1" applyFill="1">
      <alignment horizontal="left"/>
    </xf>
    <xf numFmtId="173" fontId="15" fillId="2" borderId="0" xfId="3" applyNumberFormat="1" applyFont="1" applyFill="1" applyAlignment="1">
      <alignment horizontal="left"/>
    </xf>
    <xf numFmtId="3" fontId="43" fillId="2" borderId="9" xfId="1" applyNumberFormat="1" applyFont="1" applyFill="1" applyBorder="1" applyAlignment="1">
      <alignment horizontal="center"/>
    </xf>
    <xf numFmtId="0" fontId="61" fillId="2" borderId="0" xfId="0" applyFont="1" applyFill="1" applyBorder="1"/>
    <xf numFmtId="1" fontId="61" fillId="2" borderId="2" xfId="0" applyNumberFormat="1" applyFont="1" applyFill="1" applyBorder="1"/>
    <xf numFmtId="0" fontId="15" fillId="0" borderId="20" xfId="0" applyFont="1" applyBorder="1" applyAlignment="1"/>
    <xf numFmtId="0" fontId="62" fillId="2" borderId="0" xfId="0" applyFont="1" applyFill="1"/>
    <xf numFmtId="0" fontId="3" fillId="2" borderId="0" xfId="1" applyFont="1" applyAlignment="1">
      <alignment horizontal="center"/>
    </xf>
    <xf numFmtId="0" fontId="3" fillId="2" borderId="0" xfId="1" applyFont="1">
      <alignment horizontal="left"/>
    </xf>
    <xf numFmtId="0" fontId="63" fillId="2" borderId="2" xfId="1" applyFont="1" applyBorder="1" applyAlignment="1">
      <alignment horizontal="center"/>
    </xf>
    <xf numFmtId="3" fontId="3" fillId="2" borderId="0" xfId="1" applyNumberFormat="1" applyFont="1" applyAlignment="1">
      <alignment horizontal="center"/>
    </xf>
    <xf numFmtId="0" fontId="2" fillId="33" borderId="1" xfId="1" applyFont="1" applyFill="1" applyBorder="1" applyAlignment="1">
      <alignment horizontal="center"/>
    </xf>
    <xf numFmtId="3" fontId="2" fillId="33" borderId="1" xfId="1" applyNumberFormat="1" applyFont="1" applyFill="1" applyBorder="1" applyAlignment="1">
      <alignment horizontal="center"/>
    </xf>
    <xf numFmtId="0" fontId="3" fillId="2" borderId="0" xfId="1" applyFont="1" applyFill="1" applyAlignment="1">
      <alignment horizontal="center"/>
    </xf>
    <xf numFmtId="3" fontId="3" fillId="2" borderId="0" xfId="1" applyNumberFormat="1" applyFont="1" applyFill="1" applyAlignment="1">
      <alignment horizontal="center"/>
    </xf>
    <xf numFmtId="0" fontId="3" fillId="2" borderId="0" xfId="1" applyFont="1" applyFill="1" applyBorder="1" applyAlignment="1">
      <alignment horizontal="center"/>
    </xf>
    <xf numFmtId="3" fontId="3" fillId="2" borderId="0" xfId="1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10" fillId="2" borderId="0" xfId="0" applyFont="1" applyFill="1" applyAlignment="1">
      <alignment horizontal="left"/>
    </xf>
    <xf numFmtId="3" fontId="64" fillId="2" borderId="0" xfId="1" applyNumberFormat="1" applyFont="1" applyFill="1" applyAlignment="1">
      <alignment horizontal="center"/>
    </xf>
    <xf numFmtId="0" fontId="2" fillId="2" borderId="1" xfId="1" applyFont="1" applyFill="1" applyBorder="1" applyAlignment="1">
      <alignment horizontal="center"/>
    </xf>
    <xf numFmtId="10" fontId="2" fillId="2" borderId="1" xfId="3" applyNumberFormat="1" applyFont="1" applyFill="1" applyBorder="1" applyAlignment="1">
      <alignment horizontal="center"/>
    </xf>
    <xf numFmtId="0" fontId="2" fillId="2" borderId="0" xfId="1" applyFont="1" applyAlignment="1">
      <alignment horizontal="left"/>
    </xf>
    <xf numFmtId="0" fontId="2" fillId="2" borderId="0" xfId="1" applyFont="1" applyFill="1" applyAlignment="1">
      <alignment horizontal="left"/>
    </xf>
    <xf numFmtId="17" fontId="3" fillId="2" borderId="0" xfId="1" applyNumberFormat="1" applyFont="1" applyAlignment="1">
      <alignment horizontal="center"/>
    </xf>
    <xf numFmtId="177" fontId="15" fillId="2" borderId="0" xfId="2" applyNumberFormat="1" applyFont="1" applyFill="1" applyAlignment="1">
      <alignment horizontal="left"/>
    </xf>
    <xf numFmtId="175" fontId="15" fillId="2" borderId="7" xfId="3" applyNumberFormat="1" applyFont="1" applyFill="1" applyBorder="1" applyAlignment="1">
      <alignment horizontal="center"/>
    </xf>
    <xf numFmtId="181" fontId="15" fillId="2" borderId="7" xfId="3" applyNumberFormat="1" applyFont="1" applyFill="1" applyBorder="1" applyAlignment="1">
      <alignment horizontal="center"/>
    </xf>
    <xf numFmtId="9" fontId="15" fillId="2" borderId="7" xfId="3" applyNumberFormat="1" applyFont="1" applyFill="1" applyBorder="1" applyAlignment="1">
      <alignment horizontal="center"/>
    </xf>
    <xf numFmtId="0" fontId="16" fillId="4" borderId="0" xfId="1" applyFont="1" applyFill="1" applyAlignment="1">
      <alignment horizontal="left"/>
    </xf>
    <xf numFmtId="1" fontId="16" fillId="4" borderId="0" xfId="1" applyNumberFormat="1" applyFont="1" applyFill="1" applyAlignment="1">
      <alignment horizontal="center"/>
    </xf>
    <xf numFmtId="3" fontId="16" fillId="4" borderId="0" xfId="1" applyNumberFormat="1" applyFont="1" applyFill="1" applyAlignment="1">
      <alignment horizontal="center"/>
    </xf>
    <xf numFmtId="0" fontId="5" fillId="35" borderId="0" xfId="0" applyFont="1" applyFill="1"/>
    <xf numFmtId="0" fontId="5" fillId="35" borderId="0" xfId="0" applyFont="1" applyFill="1" applyAlignment="1">
      <alignment horizontal="right"/>
    </xf>
    <xf numFmtId="0" fontId="5" fillId="4" borderId="0" xfId="0" applyFont="1" applyFill="1" applyAlignment="1">
      <alignment horizontal="left"/>
    </xf>
    <xf numFmtId="0" fontId="3" fillId="4" borderId="0" xfId="0" applyFont="1" applyFill="1" applyAlignment="1">
      <alignment horizontal="center"/>
    </xf>
    <xf numFmtId="0" fontId="3" fillId="2" borderId="0" xfId="0" applyFont="1" applyFill="1"/>
    <xf numFmtId="0" fontId="5" fillId="2" borderId="0" xfId="0" applyFont="1" applyFill="1"/>
    <xf numFmtId="0" fontId="5" fillId="2" borderId="0" xfId="0" applyFont="1" applyFill="1" applyAlignment="1">
      <alignment horizontal="left"/>
    </xf>
    <xf numFmtId="0" fontId="56" fillId="2" borderId="0" xfId="0" applyFont="1" applyFill="1"/>
    <xf numFmtId="0" fontId="3" fillId="2" borderId="0" xfId="0" applyFont="1" applyFill="1" applyAlignment="1">
      <alignment horizontal="left"/>
    </xf>
    <xf numFmtId="0" fontId="57" fillId="2" borderId="0" xfId="0" applyFont="1" applyFill="1"/>
    <xf numFmtId="0" fontId="5" fillId="4" borderId="0" xfId="0" applyFont="1" applyFill="1" applyAlignment="1">
      <alignment horizontal="center"/>
    </xf>
    <xf numFmtId="0" fontId="10" fillId="2" borderId="2" xfId="0" applyFont="1" applyFill="1" applyBorder="1" applyAlignment="1">
      <alignment horizontal="left"/>
    </xf>
    <xf numFmtId="0" fontId="10" fillId="2" borderId="2" xfId="0" applyFont="1" applyFill="1" applyBorder="1" applyAlignment="1">
      <alignment horizontal="center"/>
    </xf>
    <xf numFmtId="0" fontId="11" fillId="2" borderId="0" xfId="0" applyFont="1" applyFill="1"/>
    <xf numFmtId="178" fontId="3" fillId="2" borderId="0" xfId="2" applyNumberFormat="1" applyFont="1" applyFill="1" applyAlignment="1">
      <alignment horizontal="center"/>
    </xf>
    <xf numFmtId="166" fontId="3" fillId="2" borderId="0" xfId="2" applyNumberFormat="1" applyFont="1" applyFill="1" applyAlignment="1">
      <alignment horizontal="center"/>
    </xf>
    <xf numFmtId="3" fontId="3" fillId="2" borderId="0" xfId="0" applyNumberFormat="1" applyFont="1" applyFill="1" applyBorder="1" applyAlignment="1">
      <alignment horizontal="center"/>
    </xf>
    <xf numFmtId="10" fontId="3" fillId="2" borderId="0" xfId="0" applyNumberFormat="1" applyFont="1" applyFill="1" applyAlignment="1">
      <alignment horizontal="center"/>
    </xf>
    <xf numFmtId="3" fontId="3" fillId="2" borderId="0" xfId="0" applyNumberFormat="1" applyFont="1" applyFill="1" applyAlignment="1">
      <alignment horizontal="center"/>
    </xf>
    <xf numFmtId="0" fontId="3" fillId="2" borderId="0" xfId="0" applyFont="1" applyFill="1" applyBorder="1" applyAlignment="1">
      <alignment horizontal="left"/>
    </xf>
    <xf numFmtId="10" fontId="3" fillId="2" borderId="0" xfId="0" applyNumberFormat="1" applyFont="1" applyFill="1" applyBorder="1" applyAlignment="1">
      <alignment horizontal="center"/>
    </xf>
    <xf numFmtId="178" fontId="3" fillId="2" borderId="0" xfId="2" applyNumberFormat="1" applyFont="1" applyFill="1" applyBorder="1" applyAlignment="1">
      <alignment horizontal="center"/>
    </xf>
    <xf numFmtId="0" fontId="3" fillId="2" borderId="0" xfId="0" applyFont="1" applyFill="1" applyBorder="1"/>
    <xf numFmtId="0" fontId="3" fillId="2" borderId="39" xfId="0" applyFont="1" applyFill="1" applyBorder="1" applyAlignment="1">
      <alignment horizontal="left"/>
    </xf>
    <xf numFmtId="10" fontId="3" fillId="2" borderId="39" xfId="0" applyNumberFormat="1" applyFont="1" applyFill="1" applyBorder="1" applyAlignment="1">
      <alignment horizontal="center"/>
    </xf>
    <xf numFmtId="178" fontId="3" fillId="2" borderId="39" xfId="2" applyNumberFormat="1" applyFont="1" applyFill="1" applyBorder="1" applyAlignment="1">
      <alignment horizontal="center"/>
    </xf>
    <xf numFmtId="3" fontId="3" fillId="2" borderId="39" xfId="0" applyNumberFormat="1" applyFont="1" applyFill="1" applyBorder="1" applyAlignment="1">
      <alignment horizontal="center"/>
    </xf>
    <xf numFmtId="0" fontId="14" fillId="2" borderId="0" xfId="0" applyFont="1" applyFill="1" applyAlignment="1">
      <alignment horizontal="left"/>
    </xf>
    <xf numFmtId="10" fontId="3" fillId="2" borderId="30" xfId="3" applyNumberFormat="1" applyFont="1" applyFill="1" applyBorder="1" applyAlignment="1">
      <alignment horizontal="center"/>
    </xf>
    <xf numFmtId="173" fontId="3" fillId="2" borderId="30" xfId="3" applyNumberFormat="1" applyFont="1" applyFill="1" applyBorder="1" applyAlignment="1">
      <alignment horizontal="center"/>
    </xf>
    <xf numFmtId="179" fontId="3" fillId="2" borderId="0" xfId="0" applyNumberFormat="1" applyFont="1" applyFill="1" applyAlignment="1">
      <alignment horizontal="center"/>
    </xf>
    <xf numFmtId="166" fontId="3" fillId="2" borderId="30" xfId="2" applyNumberFormat="1" applyFont="1" applyFill="1" applyBorder="1" applyAlignment="1">
      <alignment horizontal="center"/>
    </xf>
    <xf numFmtId="3" fontId="3" fillId="2" borderId="30" xfId="0" applyNumberFormat="1" applyFont="1" applyFill="1" applyBorder="1" applyAlignment="1">
      <alignment horizontal="center"/>
    </xf>
    <xf numFmtId="10" fontId="3" fillId="2" borderId="0" xfId="3" applyNumberFormat="1" applyFont="1" applyFill="1" applyBorder="1" applyAlignment="1">
      <alignment horizontal="center"/>
    </xf>
    <xf numFmtId="179" fontId="3" fillId="2" borderId="0" xfId="0" applyNumberFormat="1" applyFont="1" applyFill="1" applyBorder="1" applyAlignment="1">
      <alignment horizontal="center"/>
    </xf>
    <xf numFmtId="173" fontId="3" fillId="2" borderId="0" xfId="3" applyNumberFormat="1" applyFont="1" applyFill="1" applyBorder="1" applyAlignment="1">
      <alignment horizontal="center"/>
    </xf>
    <xf numFmtId="2" fontId="3" fillId="2" borderId="0" xfId="0" applyNumberFormat="1" applyFont="1" applyFill="1" applyAlignment="1">
      <alignment horizontal="center"/>
    </xf>
    <xf numFmtId="166" fontId="10" fillId="2" borderId="0" xfId="0" applyNumberFormat="1" applyFont="1" applyFill="1" applyBorder="1" applyAlignment="1">
      <alignment horizontal="center"/>
    </xf>
    <xf numFmtId="3" fontId="10" fillId="2" borderId="0" xfId="0" applyNumberFormat="1" applyFont="1" applyFill="1" applyBorder="1" applyAlignment="1">
      <alignment horizontal="center"/>
    </xf>
    <xf numFmtId="0" fontId="10" fillId="2" borderId="0" xfId="0" applyFont="1" applyFill="1"/>
    <xf numFmtId="9" fontId="3" fillId="2" borderId="0" xfId="3" applyFont="1" applyFill="1" applyAlignment="1">
      <alignment horizontal="center"/>
    </xf>
    <xf numFmtId="174" fontId="65" fillId="0" borderId="0" xfId="104" applyNumberFormat="1" applyFont="1" applyFill="1" applyAlignment="1"/>
    <xf numFmtId="0" fontId="56" fillId="2" borderId="0" xfId="0" applyFont="1" applyFill="1" applyAlignment="1">
      <alignment horizontal="left"/>
    </xf>
    <xf numFmtId="0" fontId="0" fillId="2" borderId="0" xfId="0" applyFont="1" applyFill="1" applyAlignment="1">
      <alignment horizontal="center"/>
    </xf>
    <xf numFmtId="0" fontId="0" fillId="2" borderId="0" xfId="0" applyFont="1" applyFill="1"/>
    <xf numFmtId="0" fontId="0" fillId="2" borderId="0" xfId="0" applyFont="1" applyFill="1" applyAlignment="1">
      <alignment horizontal="left"/>
    </xf>
    <xf numFmtId="3" fontId="0" fillId="2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left"/>
    </xf>
    <xf numFmtId="0" fontId="7" fillId="4" borderId="0" xfId="0" applyFont="1" applyFill="1" applyAlignment="1">
      <alignment horizontal="center"/>
    </xf>
    <xf numFmtId="0" fontId="1" fillId="2" borderId="1" xfId="0" applyFont="1" applyFill="1" applyBorder="1" applyAlignment="1">
      <alignment horizontal="left"/>
    </xf>
    <xf numFmtId="10" fontId="1" fillId="2" borderId="1" xfId="0" applyNumberFormat="1" applyFont="1" applyFill="1" applyBorder="1" applyAlignment="1">
      <alignment horizontal="center"/>
    </xf>
    <xf numFmtId="0" fontId="10" fillId="2" borderId="0" xfId="1" applyFont="1" applyFill="1" applyAlignment="1">
      <alignment horizontal="left"/>
    </xf>
    <xf numFmtId="0" fontId="5" fillId="2" borderId="0" xfId="1" applyFont="1" applyFill="1" applyAlignment="1">
      <alignment horizontal="center"/>
    </xf>
    <xf numFmtId="0" fontId="3" fillId="2" borderId="45" xfId="1" applyFont="1" applyFill="1" applyBorder="1">
      <alignment horizontal="left"/>
    </xf>
    <xf numFmtId="0" fontId="5" fillId="2" borderId="46" xfId="1" applyFont="1" applyFill="1" applyBorder="1" applyAlignment="1">
      <alignment horizontal="center"/>
    </xf>
    <xf numFmtId="0" fontId="3" fillId="2" borderId="0" xfId="1" applyFont="1" applyBorder="1" applyAlignment="1">
      <alignment horizontal="center"/>
    </xf>
    <xf numFmtId="0" fontId="3" fillId="2" borderId="47" xfId="1" applyFont="1" applyBorder="1" applyAlignment="1">
      <alignment horizontal="center"/>
    </xf>
    <xf numFmtId="0" fontId="3" fillId="2" borderId="48" xfId="1" applyFont="1" applyBorder="1" applyAlignment="1">
      <alignment horizontal="center"/>
    </xf>
    <xf numFmtId="0" fontId="3" fillId="2" borderId="16" xfId="1" applyFont="1" applyBorder="1" applyAlignment="1">
      <alignment horizontal="center"/>
    </xf>
    <xf numFmtId="0" fontId="3" fillId="2" borderId="11" xfId="1" applyFont="1" applyBorder="1" applyAlignment="1">
      <alignment horizontal="center"/>
    </xf>
    <xf numFmtId="3" fontId="3" fillId="30" borderId="0" xfId="1" applyNumberFormat="1" applyFont="1" applyFill="1" applyAlignment="1">
      <alignment horizontal="left"/>
    </xf>
    <xf numFmtId="3" fontId="3" fillId="30" borderId="0" xfId="1" applyNumberFormat="1" applyFont="1" applyFill="1" applyBorder="1" applyAlignment="1">
      <alignment horizontal="center"/>
    </xf>
    <xf numFmtId="166" fontId="3" fillId="30" borderId="0" xfId="2" applyNumberFormat="1" applyFont="1" applyFill="1" applyBorder="1" applyAlignment="1">
      <alignment horizontal="center"/>
    </xf>
    <xf numFmtId="3" fontId="3" fillId="30" borderId="53" xfId="1" applyNumberFormat="1" applyFont="1" applyFill="1" applyBorder="1" applyAlignment="1">
      <alignment horizontal="center"/>
    </xf>
    <xf numFmtId="166" fontId="3" fillId="30" borderId="47" xfId="2" applyNumberFormat="1" applyFont="1" applyFill="1" applyBorder="1" applyAlignment="1">
      <alignment horizontal="center"/>
    </xf>
    <xf numFmtId="3" fontId="3" fillId="30" borderId="49" xfId="1" applyNumberFormat="1" applyFont="1" applyFill="1" applyBorder="1" applyAlignment="1">
      <alignment horizontal="center"/>
    </xf>
    <xf numFmtId="10" fontId="3" fillId="30" borderId="0" xfId="3" applyNumberFormat="1" applyFont="1" applyFill="1" applyBorder="1" applyAlignment="1">
      <alignment horizontal="center"/>
    </xf>
    <xf numFmtId="10" fontId="3" fillId="30" borderId="7" xfId="3" applyNumberFormat="1" applyFont="1" applyFill="1" applyBorder="1" applyAlignment="1">
      <alignment horizontal="center"/>
    </xf>
    <xf numFmtId="10" fontId="2" fillId="34" borderId="0" xfId="3" applyNumberFormat="1" applyFont="1" applyFill="1" applyAlignment="1">
      <alignment horizontal="center"/>
    </xf>
    <xf numFmtId="3" fontId="3" fillId="2" borderId="0" xfId="1" applyNumberFormat="1" applyFont="1" applyAlignment="1">
      <alignment horizontal="left"/>
    </xf>
    <xf numFmtId="3" fontId="3" fillId="2" borderId="0" xfId="1" applyNumberFormat="1" applyFont="1" applyBorder="1" applyAlignment="1">
      <alignment horizontal="center"/>
    </xf>
    <xf numFmtId="166" fontId="3" fillId="2" borderId="0" xfId="2" applyNumberFormat="1" applyFont="1" applyFill="1" applyBorder="1" applyAlignment="1">
      <alignment horizontal="center"/>
    </xf>
    <xf numFmtId="3" fontId="3" fillId="2" borderId="53" xfId="1" applyNumberFormat="1" applyFont="1" applyBorder="1" applyAlignment="1">
      <alignment horizontal="center"/>
    </xf>
    <xf numFmtId="166" fontId="3" fillId="2" borderId="47" xfId="2" applyNumberFormat="1" applyFont="1" applyFill="1" applyBorder="1" applyAlignment="1">
      <alignment horizontal="center"/>
    </xf>
    <xf numFmtId="3" fontId="3" fillId="2" borderId="49" xfId="1" applyNumberFormat="1" applyFont="1" applyBorder="1" applyAlignment="1">
      <alignment horizontal="center"/>
    </xf>
    <xf numFmtId="10" fontId="3" fillId="2" borderId="7" xfId="3" applyNumberFormat="1" applyFont="1" applyFill="1" applyBorder="1" applyAlignment="1">
      <alignment horizontal="center"/>
    </xf>
    <xf numFmtId="3" fontId="3" fillId="2" borderId="0" xfId="1" applyNumberFormat="1" applyFont="1" applyFill="1" applyAlignment="1">
      <alignment horizontal="left"/>
    </xf>
    <xf numFmtId="166" fontId="3" fillId="2" borderId="50" xfId="2" applyNumberFormat="1" applyFont="1" applyFill="1" applyBorder="1" applyAlignment="1">
      <alignment horizontal="center"/>
    </xf>
    <xf numFmtId="3" fontId="3" fillId="2" borderId="51" xfId="1" applyNumberFormat="1" applyFont="1" applyBorder="1" applyAlignment="1">
      <alignment horizontal="center"/>
    </xf>
    <xf numFmtId="3" fontId="3" fillId="2" borderId="8" xfId="1" applyNumberFormat="1" applyFont="1" applyBorder="1" applyAlignment="1">
      <alignment horizontal="center"/>
    </xf>
    <xf numFmtId="3" fontId="3" fillId="2" borderId="2" xfId="1" applyNumberFormat="1" applyFont="1" applyBorder="1" applyAlignment="1">
      <alignment horizontal="center"/>
    </xf>
    <xf numFmtId="10" fontId="3" fillId="2" borderId="9" xfId="3" applyNumberFormat="1" applyFont="1" applyFill="1" applyBorder="1" applyAlignment="1">
      <alignment horizontal="center"/>
    </xf>
    <xf numFmtId="3" fontId="2" fillId="2" borderId="1" xfId="1" applyNumberFormat="1" applyFont="1" applyBorder="1" applyAlignment="1">
      <alignment horizontal="left"/>
    </xf>
    <xf numFmtId="3" fontId="2" fillId="2" borderId="1" xfId="1" applyNumberFormat="1" applyFont="1" applyBorder="1" applyAlignment="1">
      <alignment horizontal="center"/>
    </xf>
    <xf numFmtId="3" fontId="10" fillId="2" borderId="0" xfId="1" applyNumberFormat="1" applyFont="1" applyBorder="1" applyAlignment="1">
      <alignment horizontal="left"/>
    </xf>
    <xf numFmtId="3" fontId="2" fillId="2" borderId="0" xfId="1" applyNumberFormat="1" applyFont="1" applyBorder="1" applyAlignment="1">
      <alignment horizontal="center"/>
    </xf>
    <xf numFmtId="10" fontId="2" fillId="2" borderId="0" xfId="3" applyNumberFormat="1" applyFont="1" applyFill="1" applyBorder="1" applyAlignment="1">
      <alignment horizontal="center"/>
    </xf>
    <xf numFmtId="0" fontId="10" fillId="2" borderId="0" xfId="1" applyFont="1" applyAlignment="1">
      <alignment horizontal="left"/>
    </xf>
    <xf numFmtId="10" fontId="3" fillId="2" borderId="0" xfId="1" applyNumberFormat="1" applyFont="1">
      <alignment horizontal="left"/>
    </xf>
    <xf numFmtId="0" fontId="3" fillId="2" borderId="0" xfId="1" applyFont="1" applyAlignment="1">
      <alignment horizontal="right"/>
    </xf>
    <xf numFmtId="0" fontId="5" fillId="2" borderId="0" xfId="1" applyFont="1" applyFill="1" applyAlignment="1">
      <alignment horizontal="right"/>
    </xf>
    <xf numFmtId="3" fontId="66" fillId="2" borderId="0" xfId="1" applyNumberFormat="1" applyFont="1" applyFill="1" applyAlignment="1">
      <alignment horizontal="right"/>
    </xf>
    <xf numFmtId="10" fontId="2" fillId="2" borderId="7" xfId="3" applyNumberFormat="1" applyFont="1" applyFill="1" applyBorder="1" applyAlignment="1">
      <alignment horizontal="center"/>
    </xf>
    <xf numFmtId="3" fontId="3" fillId="2" borderId="0" xfId="1" applyNumberFormat="1" applyFont="1" applyFill="1" applyBorder="1" applyAlignment="1">
      <alignment horizontal="right"/>
    </xf>
    <xf numFmtId="3" fontId="3" fillId="2" borderId="0" xfId="1" applyNumberFormat="1" applyFont="1" applyAlignment="1">
      <alignment horizontal="right"/>
    </xf>
    <xf numFmtId="3" fontId="2" fillId="2" borderId="0" xfId="1" applyNumberFormat="1" applyFont="1">
      <alignment horizontal="left"/>
    </xf>
    <xf numFmtId="3" fontId="2" fillId="2" borderId="0" xfId="1" applyNumberFormat="1" applyFont="1" applyAlignment="1">
      <alignment horizontal="right"/>
    </xf>
    <xf numFmtId="3" fontId="2" fillId="2" borderId="1" xfId="1" applyNumberFormat="1" applyFont="1" applyBorder="1" applyAlignment="1">
      <alignment horizontal="right"/>
    </xf>
    <xf numFmtId="9" fontId="2" fillId="2" borderId="1" xfId="3" applyNumberFormat="1" applyFont="1" applyFill="1" applyBorder="1" applyAlignment="1">
      <alignment horizontal="center"/>
    </xf>
    <xf numFmtId="3" fontId="2" fillId="2" borderId="0" xfId="1" applyNumberFormat="1" applyFont="1" applyBorder="1" applyAlignment="1">
      <alignment horizontal="left"/>
    </xf>
    <xf numFmtId="3" fontId="2" fillId="2" borderId="0" xfId="1" applyNumberFormat="1" applyFont="1" applyBorder="1" applyAlignment="1">
      <alignment horizontal="right"/>
    </xf>
    <xf numFmtId="9" fontId="2" fillId="2" borderId="0" xfId="3" applyNumberFormat="1" applyFont="1" applyFill="1" applyBorder="1" applyAlignment="1">
      <alignment horizontal="center"/>
    </xf>
    <xf numFmtId="0" fontId="5" fillId="4" borderId="0" xfId="1" applyFont="1" applyFill="1" applyAlignment="1">
      <alignment horizontal="left"/>
    </xf>
    <xf numFmtId="0" fontId="5" fillId="4" borderId="0" xfId="1" applyFont="1" applyFill="1" applyAlignment="1">
      <alignment horizontal="right"/>
    </xf>
    <xf numFmtId="0" fontId="3" fillId="2" borderId="10" xfId="1" applyFont="1" applyBorder="1" applyAlignment="1">
      <alignment horizontal="right"/>
    </xf>
    <xf numFmtId="165" fontId="3" fillId="2" borderId="6" xfId="2" applyNumberFormat="1" applyFont="1" applyFill="1" applyBorder="1" applyAlignment="1">
      <alignment horizontal="right"/>
    </xf>
    <xf numFmtId="3" fontId="3" fillId="2" borderId="8" xfId="1" applyNumberFormat="1" applyFont="1" applyFill="1" applyBorder="1" applyAlignment="1">
      <alignment horizontal="right"/>
    </xf>
    <xf numFmtId="0" fontId="67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center"/>
    </xf>
    <xf numFmtId="0" fontId="3" fillId="2" borderId="0" xfId="1" applyFont="1" applyBorder="1">
      <alignment horizontal="left"/>
    </xf>
    <xf numFmtId="0" fontId="68" fillId="0" borderId="0" xfId="0" applyFont="1"/>
    <xf numFmtId="0" fontId="63" fillId="2" borderId="0" xfId="0" applyFont="1" applyFill="1" applyAlignment="1">
      <alignment horizontal="center"/>
    </xf>
    <xf numFmtId="3" fontId="63" fillId="2" borderId="0" xfId="0" applyNumberFormat="1" applyFont="1" applyFill="1" applyAlignment="1">
      <alignment horizontal="center"/>
    </xf>
    <xf numFmtId="10" fontId="63" fillId="2" borderId="0" xfId="0" applyNumberFormat="1" applyFont="1" applyFill="1" applyAlignment="1">
      <alignment horizontal="center"/>
    </xf>
    <xf numFmtId="3" fontId="63" fillId="2" borderId="0" xfId="3" applyNumberFormat="1" applyFont="1" applyFill="1" applyAlignment="1">
      <alignment horizontal="center"/>
    </xf>
    <xf numFmtId="3" fontId="3" fillId="2" borderId="0" xfId="3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4" fontId="3" fillId="2" borderId="0" xfId="1" applyNumberFormat="1" applyFont="1" applyAlignment="1">
      <alignment horizontal="center"/>
    </xf>
    <xf numFmtId="0" fontId="69" fillId="2" borderId="0" xfId="0" applyFont="1" applyFill="1"/>
    <xf numFmtId="0" fontId="69" fillId="2" borderId="0" xfId="0" applyFont="1" applyFill="1" applyBorder="1" applyAlignment="1">
      <alignment horizontal="left"/>
    </xf>
    <xf numFmtId="0" fontId="58" fillId="0" borderId="0" xfId="0" applyFont="1" applyAlignment="1">
      <alignment horizontal="left"/>
    </xf>
    <xf numFmtId="3" fontId="0" fillId="2" borderId="0" xfId="0" applyNumberFormat="1" applyFont="1" applyFill="1"/>
    <xf numFmtId="3" fontId="0" fillId="2" borderId="0" xfId="0" applyNumberFormat="1" applyFont="1" applyFill="1" applyAlignment="1">
      <alignment horizontal="right"/>
    </xf>
    <xf numFmtId="10" fontId="1" fillId="2" borderId="1" xfId="0" applyNumberFormat="1" applyFont="1" applyFill="1" applyBorder="1"/>
    <xf numFmtId="0" fontId="0" fillId="0" borderId="0" xfId="0" applyFont="1"/>
    <xf numFmtId="0" fontId="70" fillId="2" borderId="0" xfId="0" applyFont="1" applyFill="1"/>
    <xf numFmtId="0" fontId="7" fillId="2" borderId="0" xfId="0" applyFont="1" applyFill="1"/>
    <xf numFmtId="0" fontId="7" fillId="2" borderId="0" xfId="0" applyFont="1" applyFill="1" applyAlignment="1">
      <alignment horizontal="right"/>
    </xf>
    <xf numFmtId="10" fontId="0" fillId="2" borderId="0" xfId="0" applyNumberFormat="1" applyFont="1" applyFill="1" applyAlignment="1">
      <alignment horizontal="right"/>
    </xf>
    <xf numFmtId="0" fontId="71" fillId="0" borderId="0" xfId="0" applyFont="1"/>
    <xf numFmtId="0" fontId="72" fillId="2" borderId="0" xfId="0" applyFont="1" applyFill="1"/>
    <xf numFmtId="0" fontId="72" fillId="2" borderId="0" xfId="0" applyFont="1" applyFill="1" applyAlignment="1">
      <alignment horizontal="right"/>
    </xf>
    <xf numFmtId="3" fontId="1" fillId="2" borderId="1" xfId="0" applyNumberFormat="1" applyFont="1" applyFill="1" applyBorder="1" applyAlignment="1">
      <alignment horizontal="right"/>
    </xf>
    <xf numFmtId="10" fontId="1" fillId="2" borderId="1" xfId="0" applyNumberFormat="1" applyFont="1" applyFill="1" applyBorder="1" applyAlignment="1">
      <alignment horizontal="right"/>
    </xf>
    <xf numFmtId="0" fontId="0" fillId="2" borderId="0" xfId="0" applyFont="1" applyFill="1" applyAlignment="1">
      <alignment horizontal="right"/>
    </xf>
    <xf numFmtId="173" fontId="0" fillId="2" borderId="0" xfId="0" applyNumberFormat="1" applyFont="1" applyFill="1" applyAlignment="1">
      <alignment horizontal="right"/>
    </xf>
    <xf numFmtId="10" fontId="0" fillId="2" borderId="0" xfId="0" applyNumberFormat="1" applyFont="1" applyFill="1"/>
    <xf numFmtId="0" fontId="70" fillId="2" borderId="0" xfId="0" applyFont="1" applyFill="1" applyBorder="1"/>
    <xf numFmtId="0" fontId="55" fillId="2" borderId="0" xfId="0" applyFont="1" applyFill="1" applyBorder="1" applyAlignment="1">
      <alignment vertical="center" wrapText="1"/>
    </xf>
    <xf numFmtId="0" fontId="55" fillId="2" borderId="0" xfId="0" applyFont="1" applyFill="1" applyBorder="1" applyAlignment="1">
      <alignment vertical="center"/>
    </xf>
    <xf numFmtId="0" fontId="58" fillId="2" borderId="0" xfId="0" applyFont="1" applyFill="1" applyBorder="1"/>
    <xf numFmtId="0" fontId="70" fillId="2" borderId="0" xfId="0" applyFont="1" applyFill="1" applyBorder="1" applyAlignment="1">
      <alignment vertical="center"/>
    </xf>
    <xf numFmtId="0" fontId="70" fillId="2" borderId="0" xfId="0" applyFont="1" applyFill="1" applyBorder="1" applyAlignment="1">
      <alignment horizontal="center" vertical="center"/>
    </xf>
    <xf numFmtId="3" fontId="70" fillId="2" borderId="0" xfId="0" applyNumberFormat="1" applyFont="1" applyFill="1" applyBorder="1" applyAlignment="1">
      <alignment vertical="center" wrapText="1"/>
    </xf>
    <xf numFmtId="165" fontId="70" fillId="2" borderId="0" xfId="0" applyNumberFormat="1" applyFont="1" applyFill="1" applyBorder="1"/>
    <xf numFmtId="10" fontId="70" fillId="2" borderId="0" xfId="3" applyNumberFormat="1" applyFont="1" applyFill="1" applyBorder="1" applyAlignment="1">
      <alignment horizontal="right"/>
    </xf>
    <xf numFmtId="3" fontId="70" fillId="2" borderId="0" xfId="0" applyNumberFormat="1" applyFont="1" applyFill="1" applyBorder="1"/>
    <xf numFmtId="175" fontId="70" fillId="2" borderId="0" xfId="3" applyNumberFormat="1" applyFont="1" applyFill="1" applyBorder="1" applyAlignment="1">
      <alignment horizontal="right"/>
    </xf>
    <xf numFmtId="0" fontId="74" fillId="2" borderId="0" xfId="0" applyFont="1" applyFill="1" applyBorder="1" applyAlignment="1">
      <alignment horizontal="left" vertical="center"/>
    </xf>
    <xf numFmtId="3" fontId="70" fillId="2" borderId="0" xfId="0" applyNumberFormat="1" applyFont="1" applyFill="1" applyBorder="1" applyAlignment="1">
      <alignment horizontal="left" vertical="center" wrapText="1"/>
    </xf>
    <xf numFmtId="0" fontId="74" fillId="2" borderId="1" xfId="0" applyFont="1" applyFill="1" applyBorder="1" applyAlignment="1">
      <alignment horizontal="center" vertical="center"/>
    </xf>
    <xf numFmtId="10" fontId="74" fillId="2" borderId="1" xfId="0" applyNumberFormat="1" applyFont="1" applyFill="1" applyBorder="1" applyAlignment="1">
      <alignment horizontal="right" vertical="center" wrapText="1"/>
    </xf>
    <xf numFmtId="180" fontId="70" fillId="2" borderId="0" xfId="0" applyNumberFormat="1" applyFont="1" applyFill="1" applyBorder="1"/>
    <xf numFmtId="3" fontId="74" fillId="2" borderId="1" xfId="0" applyNumberFormat="1" applyFont="1" applyFill="1" applyBorder="1"/>
    <xf numFmtId="180" fontId="70" fillId="2" borderId="1" xfId="0" applyNumberFormat="1" applyFont="1" applyFill="1" applyBorder="1"/>
    <xf numFmtId="9" fontId="70" fillId="2" borderId="1" xfId="3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76" fillId="2" borderId="0" xfId="0" applyFont="1" applyFill="1" applyAlignment="1">
      <alignment wrapText="1"/>
    </xf>
    <xf numFmtId="0" fontId="77" fillId="2" borderId="0" xfId="0" applyFont="1" applyFill="1" applyBorder="1" applyAlignment="1">
      <alignment horizontal="center" vertical="top" wrapText="1"/>
    </xf>
    <xf numFmtId="183" fontId="76" fillId="2" borderId="0" xfId="0" applyNumberFormat="1" applyFont="1" applyFill="1" applyBorder="1" applyAlignment="1">
      <alignment horizontal="center" vertical="top" wrapText="1"/>
    </xf>
    <xf numFmtId="0" fontId="67" fillId="2" borderId="0" xfId="0" applyFont="1" applyFill="1" applyAlignment="1">
      <alignment wrapText="1"/>
    </xf>
    <xf numFmtId="0" fontId="77" fillId="2" borderId="1" xfId="0" applyFont="1" applyFill="1" applyBorder="1" applyAlignment="1">
      <alignment horizontal="center" vertical="top" wrapText="1"/>
    </xf>
    <xf numFmtId="183" fontId="77" fillId="2" borderId="1" xfId="0" applyNumberFormat="1" applyFont="1" applyFill="1" applyBorder="1" applyAlignment="1">
      <alignment horizontal="center" vertical="top" wrapText="1"/>
    </xf>
    <xf numFmtId="0" fontId="56" fillId="2" borderId="0" xfId="0" applyFont="1" applyFill="1" applyAlignment="1"/>
    <xf numFmtId="0" fontId="3" fillId="2" borderId="0" xfId="1" applyFont="1" applyAlignment="1"/>
    <xf numFmtId="0" fontId="2" fillId="2" borderId="1" xfId="1" applyFont="1" applyBorder="1" applyAlignment="1"/>
    <xf numFmtId="4" fontId="72" fillId="2" borderId="0" xfId="1" applyNumberFormat="1" applyFont="1" applyAlignment="1">
      <alignment horizontal="center"/>
    </xf>
    <xf numFmtId="0" fontId="72" fillId="2" borderId="0" xfId="1" applyFont="1" applyAlignment="1">
      <alignment horizontal="center"/>
    </xf>
    <xf numFmtId="0" fontId="72" fillId="2" borderId="0" xfId="1" applyFont="1">
      <alignment horizontal="left"/>
    </xf>
    <xf numFmtId="3" fontId="3" fillId="33" borderId="0" xfId="1" applyNumberFormat="1" applyFont="1" applyFill="1" applyAlignment="1">
      <alignment horizontal="right"/>
    </xf>
    <xf numFmtId="0" fontId="59" fillId="2" borderId="0" xfId="0" applyFont="1" applyFill="1" applyAlignment="1"/>
    <xf numFmtId="4" fontId="15" fillId="2" borderId="0" xfId="1" applyNumberFormat="1" applyFont="1" applyAlignment="1">
      <alignment horizontal="center"/>
    </xf>
    <xf numFmtId="0" fontId="15" fillId="2" borderId="0" xfId="1" applyFont="1" applyAlignment="1">
      <alignment horizontal="center"/>
    </xf>
    <xf numFmtId="0" fontId="15" fillId="2" borderId="0" xfId="1" applyFont="1">
      <alignment horizontal="left"/>
    </xf>
    <xf numFmtId="0" fontId="15" fillId="2" borderId="0" xfId="1" applyFont="1" applyAlignment="1"/>
    <xf numFmtId="0" fontId="15" fillId="2" borderId="0" xfId="1" applyFont="1" applyBorder="1" applyAlignment="1">
      <alignment horizontal="center"/>
    </xf>
    <xf numFmtId="3" fontId="15" fillId="2" borderId="0" xfId="1" applyNumberFormat="1" applyFont="1" applyAlignment="1">
      <alignment horizontal="right"/>
    </xf>
    <xf numFmtId="0" fontId="43" fillId="2" borderId="1" xfId="1" applyFont="1" applyBorder="1" applyAlignment="1"/>
    <xf numFmtId="3" fontId="43" fillId="2" borderId="1" xfId="1" applyNumberFormat="1" applyFont="1" applyBorder="1" applyAlignment="1">
      <alignment horizontal="right"/>
    </xf>
    <xf numFmtId="3" fontId="15" fillId="2" borderId="0" xfId="1" applyNumberFormat="1" applyFont="1" applyAlignment="1">
      <alignment horizontal="center"/>
    </xf>
    <xf numFmtId="4" fontId="14" fillId="2" borderId="0" xfId="1" applyNumberFormat="1" applyFont="1" applyAlignment="1">
      <alignment horizontal="center"/>
    </xf>
    <xf numFmtId="0" fontId="14" fillId="2" borderId="0" xfId="1" applyFont="1" applyAlignment="1">
      <alignment horizontal="center"/>
    </xf>
    <xf numFmtId="0" fontId="14" fillId="2" borderId="0" xfId="1" applyFont="1" applyBorder="1" applyAlignment="1">
      <alignment horizontal="center"/>
    </xf>
    <xf numFmtId="4" fontId="3" fillId="2" borderId="0" xfId="1" applyNumberFormat="1" applyFont="1">
      <alignment horizontal="left"/>
    </xf>
    <xf numFmtId="0" fontId="1" fillId="2" borderId="0" xfId="0" applyFont="1" applyFill="1" applyAlignment="1">
      <alignment horizontal="left" wrapText="1"/>
    </xf>
    <xf numFmtId="0" fontId="0" fillId="2" borderId="0" xfId="0" applyFont="1" applyFill="1" applyBorder="1"/>
    <xf numFmtId="10" fontId="0" fillId="2" borderId="0" xfId="3" applyNumberFormat="1" applyFont="1" applyFill="1"/>
    <xf numFmtId="165" fontId="0" fillId="2" borderId="0" xfId="2" applyNumberFormat="1" applyFont="1" applyFill="1" applyBorder="1"/>
    <xf numFmtId="175" fontId="0" fillId="2" borderId="0" xfId="3" applyNumberFormat="1" applyFont="1" applyFill="1"/>
    <xf numFmtId="182" fontId="0" fillId="2" borderId="0" xfId="3" applyNumberFormat="1" applyFont="1" applyFill="1"/>
    <xf numFmtId="3" fontId="1" fillId="2" borderId="1" xfId="0" applyNumberFormat="1" applyFont="1" applyFill="1" applyBorder="1" applyAlignment="1">
      <alignment horizontal="left"/>
    </xf>
    <xf numFmtId="10" fontId="1" fillId="2" borderId="1" xfId="3" applyNumberFormat="1" applyFont="1" applyFill="1" applyBorder="1"/>
    <xf numFmtId="3" fontId="7" fillId="2" borderId="0" xfId="0" applyNumberFormat="1" applyFont="1" applyFill="1"/>
    <xf numFmtId="3" fontId="78" fillId="2" borderId="0" xfId="0" applyNumberFormat="1" applyFont="1" applyFill="1" applyBorder="1" applyAlignment="1">
      <alignment horizontal="left" vertical="center"/>
    </xf>
    <xf numFmtId="165" fontId="0" fillId="2" borderId="0" xfId="2" applyNumberFormat="1" applyFont="1" applyFill="1" applyAlignment="1">
      <alignment horizontal="right"/>
    </xf>
    <xf numFmtId="166" fontId="0" fillId="2" borderId="0" xfId="2" applyNumberFormat="1" applyFont="1" applyFill="1" applyAlignment="1">
      <alignment horizontal="right"/>
    </xf>
    <xf numFmtId="3" fontId="0" fillId="2" borderId="0" xfId="2" applyNumberFormat="1" applyFont="1" applyFill="1" applyAlignment="1">
      <alignment horizontal="right"/>
    </xf>
    <xf numFmtId="0" fontId="43" fillId="2" borderId="0" xfId="0" applyFont="1" applyFill="1"/>
    <xf numFmtId="0" fontId="74" fillId="2" borderId="0" xfId="0" applyFont="1" applyFill="1" applyAlignment="1">
      <alignment horizontal="left"/>
    </xf>
    <xf numFmtId="0" fontId="6" fillId="4" borderId="0" xfId="1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43" fillId="2" borderId="0" xfId="0" applyFont="1" applyFill="1" applyAlignment="1">
      <alignment horizontal="left"/>
    </xf>
    <xf numFmtId="0" fontId="3" fillId="33" borderId="39" xfId="0" applyFont="1" applyFill="1" applyBorder="1" applyAlignment="1">
      <alignment horizontal="left"/>
    </xf>
    <xf numFmtId="10" fontId="3" fillId="33" borderId="39" xfId="0" applyNumberFormat="1" applyFont="1" applyFill="1" applyBorder="1" applyAlignment="1">
      <alignment horizontal="center"/>
    </xf>
    <xf numFmtId="173" fontId="3" fillId="33" borderId="39" xfId="0" applyNumberFormat="1" applyFont="1" applyFill="1" applyBorder="1" applyAlignment="1">
      <alignment horizontal="center"/>
    </xf>
    <xf numFmtId="4" fontId="3" fillId="33" borderId="39" xfId="3" applyNumberFormat="1" applyFont="1" applyFill="1" applyBorder="1" applyAlignment="1">
      <alignment horizontal="center"/>
    </xf>
    <xf numFmtId="3" fontId="3" fillId="33" borderId="39" xfId="0" applyNumberFormat="1" applyFont="1" applyFill="1" applyBorder="1" applyAlignment="1">
      <alignment horizontal="center"/>
    </xf>
    <xf numFmtId="0" fontId="60" fillId="4" borderId="0" xfId="0" applyFont="1" applyFill="1" applyAlignment="1">
      <alignment horizontal="left"/>
    </xf>
    <xf numFmtId="0" fontId="60" fillId="4" borderId="0" xfId="0" applyFont="1" applyFill="1" applyAlignment="1">
      <alignment horizontal="center"/>
    </xf>
    <xf numFmtId="0" fontId="74" fillId="0" borderId="0" xfId="0" applyFont="1" applyAlignment="1">
      <alignment vertical="center"/>
    </xf>
    <xf numFmtId="0" fontId="17" fillId="4" borderId="0" xfId="1" applyFont="1" applyFill="1" applyAlignment="1">
      <alignment horizontal="left"/>
    </xf>
    <xf numFmtId="0" fontId="17" fillId="4" borderId="0" xfId="1" applyFont="1" applyFill="1" applyAlignment="1">
      <alignment horizontal="center"/>
    </xf>
    <xf numFmtId="4" fontId="2" fillId="33" borderId="1" xfId="1" applyNumberFormat="1" applyFont="1" applyFill="1" applyBorder="1" applyAlignment="1">
      <alignment horizontal="center"/>
    </xf>
    <xf numFmtId="0" fontId="60" fillId="4" borderId="0" xfId="0" applyFont="1" applyFill="1" applyAlignment="1">
      <alignment horizontal="right"/>
    </xf>
    <xf numFmtId="0" fontId="0" fillId="30" borderId="0" xfId="0" applyFont="1" applyFill="1" applyAlignment="1">
      <alignment horizontal="left"/>
    </xf>
    <xf numFmtId="0" fontId="0" fillId="30" borderId="0" xfId="0" applyFont="1" applyFill="1"/>
    <xf numFmtId="0" fontId="7" fillId="4" borderId="0" xfId="0" applyFont="1" applyFill="1"/>
    <xf numFmtId="0" fontId="7" fillId="4" borderId="0" xfId="0" applyFont="1" applyFill="1" applyAlignment="1">
      <alignment horizontal="right"/>
    </xf>
    <xf numFmtId="0" fontId="74" fillId="2" borderId="0" xfId="0" applyFont="1" applyFill="1"/>
    <xf numFmtId="0" fontId="79" fillId="2" borderId="0" xfId="0" applyFont="1" applyFill="1"/>
    <xf numFmtId="0" fontId="73" fillId="4" borderId="0" xfId="0" applyFont="1" applyFill="1" applyBorder="1" applyAlignment="1">
      <alignment horizontal="center" vertical="center"/>
    </xf>
    <xf numFmtId="0" fontId="73" fillId="4" borderId="0" xfId="0" applyFont="1" applyFill="1" applyBorder="1" applyAlignment="1">
      <alignment horizontal="right" vertical="center"/>
    </xf>
    <xf numFmtId="0" fontId="74" fillId="30" borderId="0" xfId="0" applyFont="1" applyFill="1" applyBorder="1" applyAlignment="1">
      <alignment horizontal="center"/>
    </xf>
    <xf numFmtId="3" fontId="70" fillId="30" borderId="0" xfId="0" applyNumberFormat="1" applyFont="1" applyFill="1" applyBorder="1" applyAlignment="1">
      <alignment vertical="center" wrapText="1"/>
    </xf>
    <xf numFmtId="0" fontId="75" fillId="4" borderId="0" xfId="0" applyFont="1" applyFill="1" applyBorder="1" applyAlignment="1">
      <alignment horizontal="center" vertical="top" wrapText="1"/>
    </xf>
    <xf numFmtId="0" fontId="5" fillId="4" borderId="0" xfId="1" applyFont="1" applyFill="1" applyAlignment="1"/>
    <xf numFmtId="0" fontId="5" fillId="4" borderId="0" xfId="1" applyNumberFormat="1" applyFont="1" applyFill="1" applyAlignment="1">
      <alignment horizontal="center"/>
    </xf>
    <xf numFmtId="0" fontId="79" fillId="2" borderId="0" xfId="0" applyFont="1" applyFill="1" applyAlignment="1"/>
    <xf numFmtId="0" fontId="16" fillId="4" borderId="0" xfId="1" applyFont="1" applyFill="1" applyAlignment="1"/>
    <xf numFmtId="0" fontId="16" fillId="4" borderId="0" xfId="1" applyNumberFormat="1" applyFont="1" applyFill="1" applyAlignment="1">
      <alignment horizontal="center"/>
    </xf>
    <xf numFmtId="3" fontId="7" fillId="4" borderId="0" xfId="0" applyNumberFormat="1" applyFont="1" applyFill="1" applyAlignment="1">
      <alignment horizontal="right"/>
    </xf>
    <xf numFmtId="4" fontId="0" fillId="2" borderId="0" xfId="0" applyNumberFormat="1" applyFont="1" applyFill="1"/>
    <xf numFmtId="0" fontId="1" fillId="30" borderId="1" xfId="0" applyFont="1" applyFill="1" applyBorder="1" applyAlignment="1">
      <alignment horizontal="left"/>
    </xf>
    <xf numFmtId="4" fontId="1" fillId="30" borderId="1" xfId="0" applyNumberFormat="1" applyFont="1" applyFill="1" applyBorder="1"/>
    <xf numFmtId="4" fontId="1" fillId="2" borderId="1" xfId="0" applyNumberFormat="1" applyFont="1" applyFill="1" applyBorder="1"/>
    <xf numFmtId="0" fontId="2" fillId="2" borderId="0" xfId="0" applyFont="1" applyFill="1" applyAlignment="1">
      <alignment horizontal="left" wrapText="1"/>
    </xf>
    <xf numFmtId="0" fontId="0" fillId="0" borderId="0" xfId="0" applyFont="1" applyAlignment="1">
      <alignment horizontal="left" wrapText="1"/>
    </xf>
    <xf numFmtId="3" fontId="43" fillId="2" borderId="4" xfId="1" applyNumberFormat="1" applyFont="1" applyFill="1" applyBorder="1" applyAlignment="1">
      <alignment horizontal="center"/>
    </xf>
    <xf numFmtId="3" fontId="43" fillId="2" borderId="41" xfId="1" applyNumberFormat="1" applyFont="1" applyFill="1" applyBorder="1" applyAlignment="1">
      <alignment horizontal="center"/>
    </xf>
    <xf numFmtId="3" fontId="43" fillId="2" borderId="5" xfId="1" applyNumberFormat="1" applyFont="1" applyFill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10" fontId="2" fillId="30" borderId="0" xfId="3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left" vertical="top" wrapText="1"/>
    </xf>
    <xf numFmtId="0" fontId="5" fillId="31" borderId="0" xfId="1" applyFont="1" applyFill="1" applyAlignment="1">
      <alignment horizontal="center"/>
    </xf>
    <xf numFmtId="0" fontId="3" fillId="2" borderId="0" xfId="1" applyAlignment="1">
      <alignment horizontal="left"/>
    </xf>
    <xf numFmtId="0" fontId="3" fillId="2" borderId="0" xfId="1" applyAlignment="1">
      <alignment horizontal="left" wrapText="1"/>
    </xf>
    <xf numFmtId="0" fontId="17" fillId="4" borderId="0" xfId="1" applyFont="1" applyFill="1" applyAlignment="1">
      <alignment horizontal="center"/>
    </xf>
    <xf numFmtId="0" fontId="2" fillId="2" borderId="0" xfId="1" applyFont="1" applyAlignment="1">
      <alignment horizontal="center" wrapText="1"/>
    </xf>
    <xf numFmtId="0" fontId="2" fillId="2" borderId="0" xfId="1" applyFont="1" applyAlignment="1">
      <alignment horizontal="center"/>
    </xf>
    <xf numFmtId="3" fontId="2" fillId="2" borderId="0" xfId="1" applyNumberFormat="1" applyFont="1" applyBorder="1" applyAlignment="1">
      <alignment horizontal="center" wrapText="1"/>
    </xf>
    <xf numFmtId="3" fontId="2" fillId="2" borderId="0" xfId="1" applyNumberFormat="1" applyFont="1" applyBorder="1" applyAlignment="1">
      <alignment horizontal="center"/>
    </xf>
    <xf numFmtId="0" fontId="69" fillId="2" borderId="30" xfId="0" applyFont="1" applyFill="1" applyBorder="1" applyAlignment="1">
      <alignment horizontal="left" wrapText="1"/>
    </xf>
    <xf numFmtId="0" fontId="0" fillId="0" borderId="0" xfId="0" applyFont="1" applyAlignment="1">
      <alignment horizontal="center" wrapText="1"/>
    </xf>
    <xf numFmtId="0" fontId="0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74" fillId="2" borderId="0" xfId="0" applyFont="1" applyFill="1" applyBorder="1" applyAlignment="1">
      <alignment horizontal="left" vertical="center" wrapText="1"/>
    </xf>
    <xf numFmtId="0" fontId="67" fillId="2" borderId="0" xfId="0" applyFont="1" applyFill="1" applyBorder="1" applyAlignment="1">
      <alignment horizontal="left" wrapText="1"/>
    </xf>
    <xf numFmtId="0" fontId="0" fillId="2" borderId="0" xfId="0" applyFont="1" applyFill="1" applyBorder="1" applyAlignment="1">
      <alignment horizontal="center" wrapText="1"/>
    </xf>
    <xf numFmtId="0" fontId="74" fillId="2" borderId="0" xfId="0" applyFont="1" applyFill="1" applyBorder="1" applyAlignment="1">
      <alignment horizontal="left" vertical="top" wrapText="1"/>
    </xf>
    <xf numFmtId="0" fontId="64" fillId="2" borderId="0" xfId="0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 wrapText="1"/>
    </xf>
    <xf numFmtId="0" fontId="45" fillId="2" borderId="0" xfId="47" applyFont="1" applyFill="1" applyAlignment="1">
      <alignment horizontal="center" vertical="center"/>
    </xf>
    <xf numFmtId="0" fontId="67" fillId="2" borderId="0" xfId="0" applyFont="1" applyFill="1" applyAlignment="1">
      <alignment horizontal="center" vertical="center" wrapText="1"/>
    </xf>
    <xf numFmtId="0" fontId="5" fillId="4" borderId="0" xfId="1" applyFont="1" applyFill="1" applyAlignment="1">
      <alignment horizontal="center"/>
    </xf>
  </cellXfs>
  <cellStyles count="114">
    <cellStyle name="20% - Énfasis1 2" xfId="7"/>
    <cellStyle name="20% - Énfasis2 2" xfId="8"/>
    <cellStyle name="20% - Énfasis3 2" xfId="9"/>
    <cellStyle name="20% - Énfasis4 2" xfId="10"/>
    <cellStyle name="20% - Énfasis5 2" xfId="11"/>
    <cellStyle name="20% - Énfasis6 2" xfId="12"/>
    <cellStyle name="40% - Énfasis1 2" xfId="13"/>
    <cellStyle name="40% - Énfasis2 2" xfId="14"/>
    <cellStyle name="40% - Énfasis3 2" xfId="15"/>
    <cellStyle name="40% - Énfasis4 2" xfId="16"/>
    <cellStyle name="40% - Énfasis5 2" xfId="17"/>
    <cellStyle name="40% - Énfasis6 2" xfId="18"/>
    <cellStyle name="60% - Énfasis1 2" xfId="19"/>
    <cellStyle name="60% - Énfasis2 2" xfId="20"/>
    <cellStyle name="60% - Énfasis3 2" xfId="21"/>
    <cellStyle name="60% - Énfasis4 2" xfId="22"/>
    <cellStyle name="60% - Énfasis5 2" xfId="23"/>
    <cellStyle name="60% - Énfasis6 2" xfId="24"/>
    <cellStyle name="Border" xfId="25"/>
    <cellStyle name="Buena 2" xfId="26"/>
    <cellStyle name="Cálculo 2" xfId="27"/>
    <cellStyle name="Celda de comprobación 2" xfId="28"/>
    <cellStyle name="Celda vinculada 2" xfId="29"/>
    <cellStyle name="CELESTE" xfId="30"/>
    <cellStyle name="Comma_Data Proyecto Antamina" xfId="31"/>
    <cellStyle name="CUADRO - Style1" xfId="107"/>
    <cellStyle name="CUERPO - Style2" xfId="108"/>
    <cellStyle name="Diseño" xfId="4"/>
    <cellStyle name="Diseño 12" xfId="104"/>
    <cellStyle name="Diseño 2" xfId="77"/>
    <cellStyle name="Diseño 3" xfId="76"/>
    <cellStyle name="Diseño 4" xfId="78"/>
    <cellStyle name="Diseño_053-BC" xfId="79"/>
    <cellStyle name="Encabezado 4 2" xfId="32"/>
    <cellStyle name="Énfasis1 2" xfId="33"/>
    <cellStyle name="Énfasis2 2" xfId="34"/>
    <cellStyle name="Énfasis3 2" xfId="35"/>
    <cellStyle name="Énfasis4 2" xfId="36"/>
    <cellStyle name="Énfasis5 2" xfId="37"/>
    <cellStyle name="Énfasis6 2" xfId="38"/>
    <cellStyle name="Entrada 2" xfId="39"/>
    <cellStyle name="Euro" xfId="40"/>
    <cellStyle name="Euro 2" xfId="41"/>
    <cellStyle name="Euro 3" xfId="66"/>
    <cellStyle name="Euro 4" xfId="80"/>
    <cellStyle name="Incorrecto 2" xfId="42"/>
    <cellStyle name="Millares" xfId="2" builtinId="3"/>
    <cellStyle name="Millares 2" xfId="6"/>
    <cellStyle name="Millares 2 2" xfId="67"/>
    <cellStyle name="Millares 3" xfId="43"/>
    <cellStyle name="Millares 3 2" xfId="68"/>
    <cellStyle name="Millares 4" xfId="65"/>
    <cellStyle name="Millares 5" xfId="106"/>
    <cellStyle name="Millares 6" xfId="112"/>
    <cellStyle name="Neutral 2" xfId="44"/>
    <cellStyle name="No-definido" xfId="45"/>
    <cellStyle name="Normal" xfId="0" builtinId="0"/>
    <cellStyle name="Normal 2" xfId="46"/>
    <cellStyle name="Normal 2 2" xfId="47"/>
    <cellStyle name="Normal 2 2 2" xfId="69"/>
    <cellStyle name="Normal 2 2 3" xfId="82"/>
    <cellStyle name="Normal 2 3" xfId="83"/>
    <cellStyle name="Normal 2 4" xfId="84"/>
    <cellStyle name="Normal 2 5" xfId="81"/>
    <cellStyle name="Normal 3" xfId="48"/>
    <cellStyle name="Normal 3 2" xfId="70"/>
    <cellStyle name="Normal 3 2 2" xfId="86"/>
    <cellStyle name="Normal 3 3" xfId="87"/>
    <cellStyle name="Normal 3 4" xfId="88"/>
    <cellStyle name="Normal 3 5" xfId="85"/>
    <cellStyle name="Normal 4" xfId="49"/>
    <cellStyle name="Normal 4 2" xfId="89"/>
    <cellStyle name="Normal 5" xfId="50"/>
    <cellStyle name="Normal 5 2" xfId="91"/>
    <cellStyle name="Normal 5 3" xfId="90"/>
    <cellStyle name="Normal 6" xfId="5"/>
    <cellStyle name="Normal 6 2" xfId="92"/>
    <cellStyle name="Normal 7" xfId="51"/>
    <cellStyle name="Normal 7 2" xfId="93"/>
    <cellStyle name="Normal 8" xfId="105"/>
    <cellStyle name="Normal 9" xfId="113"/>
    <cellStyle name="NOTAS - Style3" xfId="109"/>
    <cellStyle name="Notas 2" xfId="52"/>
    <cellStyle name="Notas 2 2" xfId="95"/>
    <cellStyle name="Notas 2 3" xfId="96"/>
    <cellStyle name="Notas 2 4" xfId="97"/>
    <cellStyle name="Notas 2 5" xfId="94"/>
    <cellStyle name="Notas 2_Terminos archivo_MODELO_2013(6ene)" xfId="98"/>
    <cellStyle name="Notas 3" xfId="71"/>
    <cellStyle name="Notas 3 2" xfId="99"/>
    <cellStyle name="Notas 4" xfId="100"/>
    <cellStyle name="Notas 5" xfId="101"/>
    <cellStyle name="Notas 6" xfId="102"/>
    <cellStyle name="Notas 7" xfId="103"/>
    <cellStyle name="Porcentaje" xfId="3" builtinId="5"/>
    <cellStyle name="Porcentaje 2" xfId="53"/>
    <cellStyle name="Porcentaje 2 2" xfId="72"/>
    <cellStyle name="Porcentaje 3" xfId="54"/>
    <cellStyle name="Porcentaje 4" xfId="55"/>
    <cellStyle name="Porcentual 2" xfId="56"/>
    <cellStyle name="Porcentual 2 2" xfId="73"/>
    <cellStyle name="Porcentual 3" xfId="74"/>
    <cellStyle name="Porcentual 3 2" xfId="75"/>
    <cellStyle name="RECUAD - Style4" xfId="110"/>
    <cellStyle name="Salida 2" xfId="57"/>
    <cellStyle name="Texto de advertencia 2" xfId="58"/>
    <cellStyle name="Texto explicativo 2" xfId="59"/>
    <cellStyle name="TEXTO NORMAL" xfId="1"/>
    <cellStyle name="TITULO - Style5" xfId="111"/>
    <cellStyle name="Título 1 2" xfId="60"/>
    <cellStyle name="Título 2 2" xfId="61"/>
    <cellStyle name="Título 3 2" xfId="62"/>
    <cellStyle name="Título 4" xfId="63"/>
    <cellStyle name="Total 2" xfId="64"/>
  </cellStyles>
  <dxfs count="6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167447"/>
      <color rgb="FFB6DAB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35</xdr:row>
      <xdr:rowOff>1</xdr:rowOff>
    </xdr:from>
    <xdr:to>
      <xdr:col>10</xdr:col>
      <xdr:colOff>57150</xdr:colOff>
      <xdr:row>48</xdr:row>
      <xdr:rowOff>28809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6686551"/>
          <a:ext cx="8029575" cy="33054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38</xdr:row>
      <xdr:rowOff>104775</xdr:rowOff>
    </xdr:from>
    <xdr:to>
      <xdr:col>8</xdr:col>
      <xdr:colOff>1008382</xdr:colOff>
      <xdr:row>50</xdr:row>
      <xdr:rowOff>85342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7362825"/>
          <a:ext cx="10142857" cy="30666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989135</xdr:colOff>
      <xdr:row>33</xdr:row>
      <xdr:rowOff>81409</xdr:rowOff>
    </xdr:from>
    <xdr:to>
      <xdr:col>12</xdr:col>
      <xdr:colOff>293077</xdr:colOff>
      <xdr:row>47</xdr:row>
      <xdr:rowOff>1173161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9135" y="5276197"/>
          <a:ext cx="6858000" cy="32458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223345</xdr:colOff>
      <xdr:row>26</xdr:row>
      <xdr:rowOff>210207</xdr:rowOff>
    </xdr:from>
    <xdr:to>
      <xdr:col>2</xdr:col>
      <xdr:colOff>752634</xdr:colOff>
      <xdr:row>27</xdr:row>
      <xdr:rowOff>60478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3345" y="5097517"/>
          <a:ext cx="4976479" cy="22676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891541</xdr:colOff>
      <xdr:row>34</xdr:row>
      <xdr:rowOff>53339</xdr:rowOff>
    </xdr:from>
    <xdr:to>
      <xdr:col>8</xdr:col>
      <xdr:colOff>272917</xdr:colOff>
      <xdr:row>36</xdr:row>
      <xdr:rowOff>3124200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972" t="22548" r="4104" b="22458"/>
        <a:stretch/>
      </xdr:blipFill>
      <xdr:spPr>
        <a:xfrm>
          <a:off x="891541" y="6690359"/>
          <a:ext cx="8990196" cy="34366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245166</xdr:colOff>
      <xdr:row>37</xdr:row>
      <xdr:rowOff>1585</xdr:rowOff>
    </xdr:from>
    <xdr:to>
      <xdr:col>3</xdr:col>
      <xdr:colOff>1239079</xdr:colOff>
      <xdr:row>48</xdr:row>
      <xdr:rowOff>92766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129" t="22059" r="300" b="24329"/>
        <a:stretch/>
      </xdr:blipFill>
      <xdr:spPr>
        <a:xfrm>
          <a:off x="245166" y="7190889"/>
          <a:ext cx="6049617" cy="21320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807720</xdr:colOff>
      <xdr:row>37</xdr:row>
      <xdr:rowOff>66343</xdr:rowOff>
    </xdr:from>
    <xdr:to>
      <xdr:col>7</xdr:col>
      <xdr:colOff>647700</xdr:colOff>
      <xdr:row>51</xdr:row>
      <xdr:rowOff>198120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780" t="22406" r="4384" b="24914"/>
        <a:stretch/>
      </xdr:blipFill>
      <xdr:spPr>
        <a:xfrm>
          <a:off x="807720" y="7846363"/>
          <a:ext cx="8115300" cy="3012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315311</xdr:colOff>
      <xdr:row>26</xdr:row>
      <xdr:rowOff>104172</xdr:rowOff>
    </xdr:from>
    <xdr:to>
      <xdr:col>10</xdr:col>
      <xdr:colOff>453259</xdr:colOff>
      <xdr:row>34</xdr:row>
      <xdr:rowOff>841142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4380" y="4518517"/>
          <a:ext cx="3974224" cy="22609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53"/>
  <sheetViews>
    <sheetView tabSelected="1" zoomScaleNormal="100" workbookViewId="0"/>
  </sheetViews>
  <sheetFormatPr baseColWidth="10" defaultColWidth="11.5703125" defaultRowHeight="12" customHeight="1"/>
  <cols>
    <col min="1" max="1" width="18" style="201" customWidth="1"/>
    <col min="2" max="9" width="14.42578125" style="201" customWidth="1"/>
    <col min="10" max="16384" width="11.5703125" style="202"/>
  </cols>
  <sheetData>
    <row r="1" spans="1:9" ht="12" customHeight="1">
      <c r="A1" s="200" t="s">
        <v>663</v>
      </c>
    </row>
    <row r="2" spans="1:9" ht="29.25" customHeight="1">
      <c r="A2" s="463" t="s">
        <v>643</v>
      </c>
      <c r="B2" s="463"/>
      <c r="C2" s="463"/>
      <c r="D2" s="463"/>
      <c r="E2" s="463"/>
      <c r="F2" s="463"/>
      <c r="G2" s="463"/>
      <c r="H2" s="463"/>
      <c r="I2" s="463"/>
    </row>
    <row r="4" spans="1:9" ht="12" customHeight="1">
      <c r="A4" s="427" t="s">
        <v>505</v>
      </c>
      <c r="B4" s="427" t="s">
        <v>506</v>
      </c>
      <c r="C4" s="427" t="s">
        <v>507</v>
      </c>
      <c r="D4" s="427" t="s">
        <v>508</v>
      </c>
      <c r="E4" s="427" t="s">
        <v>509</v>
      </c>
      <c r="F4" s="427" t="s">
        <v>510</v>
      </c>
      <c r="G4" s="427" t="s">
        <v>234</v>
      </c>
      <c r="H4" s="427" t="s">
        <v>511</v>
      </c>
      <c r="I4" s="427" t="s">
        <v>512</v>
      </c>
    </row>
    <row r="5" spans="1:9" ht="12" customHeight="1" thickBot="1">
      <c r="A5" s="203"/>
      <c r="B5" s="203" t="s">
        <v>170</v>
      </c>
      <c r="C5" s="203" t="s">
        <v>225</v>
      </c>
      <c r="D5" s="203" t="s">
        <v>170</v>
      </c>
      <c r="E5" s="203" t="s">
        <v>226</v>
      </c>
      <c r="F5" s="203" t="s">
        <v>170</v>
      </c>
      <c r="G5" s="203" t="s">
        <v>170</v>
      </c>
      <c r="H5" s="203" t="s">
        <v>170</v>
      </c>
      <c r="I5" s="203" t="s">
        <v>170</v>
      </c>
    </row>
    <row r="6" spans="1:9" ht="12" customHeight="1">
      <c r="A6" s="201">
        <v>2008</v>
      </c>
      <c r="B6" s="204">
        <v>1267866.580079</v>
      </c>
      <c r="C6" s="204">
        <v>179870495.37399676</v>
      </c>
      <c r="D6" s="204">
        <v>1602597.0080210001</v>
      </c>
      <c r="E6" s="204">
        <v>3685931.4598570857</v>
      </c>
      <c r="F6" s="204">
        <v>345109.27027199999</v>
      </c>
      <c r="G6" s="204">
        <v>5243278.2475079317</v>
      </c>
      <c r="H6" s="204">
        <v>39037.065934999999</v>
      </c>
      <c r="I6" s="204">
        <v>16000</v>
      </c>
    </row>
    <row r="7" spans="1:9" ht="12" customHeight="1">
      <c r="A7" s="201">
        <v>2009</v>
      </c>
      <c r="B7" s="204">
        <v>1276249.2028350001</v>
      </c>
      <c r="C7" s="204">
        <v>183994714.39928088</v>
      </c>
      <c r="D7" s="204">
        <v>1512931.0674319996</v>
      </c>
      <c r="E7" s="204">
        <v>3922708.8843694869</v>
      </c>
      <c r="F7" s="204">
        <v>302459.11290999997</v>
      </c>
      <c r="G7" s="204">
        <v>4418768.325600001</v>
      </c>
      <c r="H7" s="204">
        <v>37502.627191</v>
      </c>
      <c r="I7" s="204">
        <v>12000</v>
      </c>
    </row>
    <row r="8" spans="1:9" ht="12" customHeight="1">
      <c r="A8" s="201">
        <v>2010</v>
      </c>
      <c r="B8" s="204">
        <v>1247184.0293920003</v>
      </c>
      <c r="C8" s="204">
        <v>164084409.31560928</v>
      </c>
      <c r="D8" s="204">
        <v>1470449.7064990001</v>
      </c>
      <c r="E8" s="204">
        <v>3640465.9170745406</v>
      </c>
      <c r="F8" s="204">
        <v>261989.60579399994</v>
      </c>
      <c r="G8" s="204">
        <v>6042644.2223000005</v>
      </c>
      <c r="H8" s="204">
        <v>33847.813441999999</v>
      </c>
      <c r="I8" s="204">
        <v>17000</v>
      </c>
    </row>
    <row r="9" spans="1:9" ht="12" customHeight="1">
      <c r="A9" s="201">
        <v>2011</v>
      </c>
      <c r="B9" s="204">
        <v>1235345.0680179999</v>
      </c>
      <c r="C9" s="204">
        <v>166186737.65759215</v>
      </c>
      <c r="D9" s="204">
        <v>1256382.6002110001</v>
      </c>
      <c r="E9" s="204">
        <v>3418862.5427760012</v>
      </c>
      <c r="F9" s="204">
        <v>230199.08238500002</v>
      </c>
      <c r="G9" s="204">
        <v>7010937.8915999997</v>
      </c>
      <c r="H9" s="204">
        <v>28881.790966</v>
      </c>
      <c r="I9" s="204">
        <v>19000</v>
      </c>
    </row>
    <row r="10" spans="1:9" ht="12" customHeight="1">
      <c r="A10" s="201">
        <v>2012</v>
      </c>
      <c r="B10" s="204">
        <v>1298761.3646879999</v>
      </c>
      <c r="C10" s="204">
        <v>161544686.25159043</v>
      </c>
      <c r="D10" s="204">
        <v>1281282.4314850001</v>
      </c>
      <c r="E10" s="204">
        <v>3480857.3450930165</v>
      </c>
      <c r="F10" s="204">
        <v>249236.15747600002</v>
      </c>
      <c r="G10" s="204">
        <v>6684539.3917999994</v>
      </c>
      <c r="H10" s="204">
        <v>26104.854507000004</v>
      </c>
      <c r="I10" s="204">
        <v>17000</v>
      </c>
    </row>
    <row r="11" spans="1:9" ht="12" customHeight="1">
      <c r="A11" s="201">
        <v>2013</v>
      </c>
      <c r="B11" s="204">
        <v>1375640.694202</v>
      </c>
      <c r="C11" s="204">
        <v>156257425.44059473</v>
      </c>
      <c r="D11" s="204">
        <v>1351273.4971160002</v>
      </c>
      <c r="E11" s="204">
        <v>3674282.9679788533</v>
      </c>
      <c r="F11" s="204">
        <v>266472.33039199992</v>
      </c>
      <c r="G11" s="204">
        <v>6680658.79</v>
      </c>
      <c r="H11" s="204">
        <v>23667.787452</v>
      </c>
      <c r="I11" s="204">
        <v>18000</v>
      </c>
    </row>
    <row r="12" spans="1:9" ht="12" customHeight="1">
      <c r="A12" s="201">
        <v>2014</v>
      </c>
      <c r="B12" s="204">
        <v>1377642.4148150005</v>
      </c>
      <c r="C12" s="204">
        <v>140097028.09351492</v>
      </c>
      <c r="D12" s="204">
        <v>1315475.3454159996</v>
      </c>
      <c r="E12" s="204">
        <v>3768147.1783280014</v>
      </c>
      <c r="F12" s="204">
        <v>277294.48258999997</v>
      </c>
      <c r="G12" s="204">
        <v>7192591.9308000002</v>
      </c>
      <c r="H12" s="204">
        <v>23105.261868000001</v>
      </c>
      <c r="I12" s="204">
        <v>17017.692465</v>
      </c>
    </row>
    <row r="13" spans="1:9" ht="12" customHeight="1">
      <c r="A13" s="201">
        <v>2015</v>
      </c>
      <c r="B13" s="204">
        <v>1700814.0358259997</v>
      </c>
      <c r="C13" s="204">
        <v>146822906.53713998</v>
      </c>
      <c r="D13" s="204">
        <v>1421513.070201</v>
      </c>
      <c r="E13" s="204">
        <v>4101567.7170699998</v>
      </c>
      <c r="F13" s="204">
        <v>315784.01908399991</v>
      </c>
      <c r="G13" s="204">
        <v>7320806.8476999998</v>
      </c>
      <c r="H13" s="204">
        <v>19510.729779000001</v>
      </c>
      <c r="I13" s="204">
        <v>20153.237616000002</v>
      </c>
    </row>
    <row r="14" spans="1:9" ht="12" customHeight="1">
      <c r="A14" s="201">
        <v>2016</v>
      </c>
      <c r="B14" s="204">
        <v>2353858.5579219996</v>
      </c>
      <c r="C14" s="204">
        <v>153005602.97612339</v>
      </c>
      <c r="D14" s="204">
        <v>1336835.1692190007</v>
      </c>
      <c r="E14" s="204">
        <v>4374355.6040669987</v>
      </c>
      <c r="F14" s="204">
        <v>314174.41007200006</v>
      </c>
      <c r="G14" s="204">
        <v>7663123.9877000004</v>
      </c>
      <c r="H14" s="204">
        <v>18789.004762</v>
      </c>
      <c r="I14" s="204">
        <v>25756.505005000006</v>
      </c>
    </row>
    <row r="15" spans="1:9" ht="12" customHeight="1">
      <c r="A15" s="205">
        <v>2017</v>
      </c>
      <c r="B15" s="206">
        <f>B39</f>
        <v>1590181.9380639999</v>
      </c>
      <c r="C15" s="206">
        <f t="shared" ref="C15:I15" si="0">C39</f>
        <v>98664725.043667778</v>
      </c>
      <c r="D15" s="206">
        <f t="shared" si="0"/>
        <v>946429.17672999972</v>
      </c>
      <c r="E15" s="206">
        <f t="shared" si="0"/>
        <v>2889994.7983099995</v>
      </c>
      <c r="F15" s="206">
        <f t="shared" si="0"/>
        <v>201999.18120199998</v>
      </c>
      <c r="G15" s="206">
        <f t="shared" si="0"/>
        <v>6058698.1084169997</v>
      </c>
      <c r="H15" s="206">
        <f t="shared" si="0"/>
        <v>12319.119756</v>
      </c>
      <c r="I15" s="206">
        <f t="shared" si="0"/>
        <v>18272.847294999996</v>
      </c>
    </row>
    <row r="16" spans="1:9" ht="12" customHeight="1">
      <c r="A16" s="207" t="s">
        <v>299</v>
      </c>
      <c r="B16" s="208">
        <v>196316.651889</v>
      </c>
      <c r="C16" s="208">
        <v>12209363.351044355</v>
      </c>
      <c r="D16" s="208">
        <v>113954.61106499999</v>
      </c>
      <c r="E16" s="208">
        <v>331338.1466930001</v>
      </c>
      <c r="F16" s="208">
        <v>24885.816983000004</v>
      </c>
      <c r="G16" s="208">
        <v>741372.93660000002</v>
      </c>
      <c r="H16" s="208">
        <v>1404.1405</v>
      </c>
      <c r="I16" s="208">
        <v>1915.415931</v>
      </c>
    </row>
    <row r="17" spans="1:9" ht="12" customHeight="1">
      <c r="A17" s="209" t="s">
        <v>300</v>
      </c>
      <c r="B17" s="210">
        <v>178282.56701500004</v>
      </c>
      <c r="C17" s="210">
        <v>11686706.465898432</v>
      </c>
      <c r="D17" s="210">
        <v>108751.95035000001</v>
      </c>
      <c r="E17" s="210">
        <v>325924.92677100009</v>
      </c>
      <c r="F17" s="210">
        <v>21539.061728000004</v>
      </c>
      <c r="G17" s="210">
        <v>667313.26199999999</v>
      </c>
      <c r="H17" s="210">
        <v>1253.1715999999999</v>
      </c>
      <c r="I17" s="210">
        <v>1990.7484420000001</v>
      </c>
    </row>
    <row r="18" spans="1:9" ht="12" customHeight="1">
      <c r="A18" s="209" t="s">
        <v>301</v>
      </c>
      <c r="B18" s="210">
        <v>189426.07332799994</v>
      </c>
      <c r="C18" s="210">
        <v>11709182.455151591</v>
      </c>
      <c r="D18" s="210">
        <v>109873.14109599995</v>
      </c>
      <c r="E18" s="210">
        <v>359314.89863300009</v>
      </c>
      <c r="F18" s="210">
        <v>25908.486015999999</v>
      </c>
      <c r="G18" s="210">
        <v>833368.85219999996</v>
      </c>
      <c r="H18" s="210">
        <v>1359.9458</v>
      </c>
      <c r="I18" s="210">
        <v>1790.679394</v>
      </c>
    </row>
    <row r="19" spans="1:9" ht="12" customHeight="1">
      <c r="A19" s="209" t="s">
        <v>302</v>
      </c>
      <c r="B19" s="210">
        <v>190903.39100100007</v>
      </c>
      <c r="C19" s="210">
        <v>11849242.085151913</v>
      </c>
      <c r="D19" s="210">
        <v>122987.90404200007</v>
      </c>
      <c r="E19" s="210">
        <v>361456.80864799995</v>
      </c>
      <c r="F19" s="210">
        <v>26452.052766999997</v>
      </c>
      <c r="G19" s="210">
        <v>718226.83940000006</v>
      </c>
      <c r="H19" s="210">
        <v>1532.0994000000001</v>
      </c>
      <c r="I19" s="210">
        <v>1729.808792</v>
      </c>
    </row>
    <row r="20" spans="1:9" ht="12" customHeight="1">
      <c r="A20" s="209" t="s">
        <v>376</v>
      </c>
      <c r="B20" s="210">
        <v>210304.781429</v>
      </c>
      <c r="C20" s="210">
        <v>12554694.800974457</v>
      </c>
      <c r="D20" s="210">
        <v>126427.36834100004</v>
      </c>
      <c r="E20" s="210">
        <v>371251.92803900002</v>
      </c>
      <c r="F20" s="210">
        <v>25173.835226000003</v>
      </c>
      <c r="G20" s="210">
        <v>816711.3898</v>
      </c>
      <c r="H20" s="210">
        <v>1560.5543459999999</v>
      </c>
      <c r="I20" s="210">
        <v>2295.9396660000002</v>
      </c>
    </row>
    <row r="21" spans="1:9" ht="12" customHeight="1">
      <c r="A21" s="209" t="s">
        <v>383</v>
      </c>
      <c r="B21" s="210">
        <v>209859.18919300003</v>
      </c>
      <c r="C21" s="210">
        <v>12503320.601865575</v>
      </c>
      <c r="D21" s="210">
        <v>126015.98716799999</v>
      </c>
      <c r="E21" s="210">
        <v>407193.96159999981</v>
      </c>
      <c r="F21" s="210">
        <v>27740.590085</v>
      </c>
      <c r="G21" s="210">
        <v>805555.78200000001</v>
      </c>
      <c r="H21" s="210">
        <v>1701.06</v>
      </c>
      <c r="I21" s="210">
        <v>3019.9521629999999</v>
      </c>
    </row>
    <row r="22" spans="1:9" ht="12" customHeight="1">
      <c r="A22" s="209" t="s">
        <v>419</v>
      </c>
      <c r="B22" s="210">
        <v>205998.47415199998</v>
      </c>
      <c r="C22" s="210">
        <v>12622975.45720428</v>
      </c>
      <c r="D22" s="210">
        <v>114136.05824800003</v>
      </c>
      <c r="E22" s="210">
        <v>366591.43856300006</v>
      </c>
      <c r="F22" s="210">
        <v>24990.962023000004</v>
      </c>
      <c r="G22" s="210">
        <v>748306.78185700008</v>
      </c>
      <c r="H22" s="210">
        <v>1781.9712</v>
      </c>
      <c r="I22" s="210">
        <v>2978.6943089999995</v>
      </c>
    </row>
    <row r="23" spans="1:9" ht="12" customHeight="1">
      <c r="A23" s="209" t="s">
        <v>422</v>
      </c>
      <c r="B23" s="210">
        <f>B30</f>
        <v>209090.81006099994</v>
      </c>
      <c r="C23" s="210">
        <f t="shared" ref="C23:I23" si="1">C30</f>
        <v>13529239.826383132</v>
      </c>
      <c r="D23" s="210">
        <f t="shared" si="1"/>
        <v>124282.15642399999</v>
      </c>
      <c r="E23" s="210">
        <f t="shared" si="1"/>
        <v>366922.68937099993</v>
      </c>
      <c r="F23" s="210">
        <f t="shared" si="1"/>
        <v>25308.376387</v>
      </c>
      <c r="G23" s="210">
        <f t="shared" si="1"/>
        <v>727842.26456000004</v>
      </c>
      <c r="H23" s="210">
        <f t="shared" si="1"/>
        <v>1726.1769100000001</v>
      </c>
      <c r="I23" s="210">
        <f t="shared" si="1"/>
        <v>2551.6085979999998</v>
      </c>
    </row>
    <row r="24" spans="1:9" ht="12" customHeight="1">
      <c r="A24" s="209"/>
      <c r="B24" s="210"/>
      <c r="C24" s="210"/>
      <c r="D24" s="210"/>
      <c r="E24" s="210"/>
      <c r="F24" s="210"/>
      <c r="G24" s="210"/>
      <c r="H24" s="210"/>
      <c r="I24" s="210"/>
    </row>
    <row r="25" spans="1:9" ht="12" customHeight="1">
      <c r="A25" s="209"/>
      <c r="B25" s="210"/>
      <c r="C25" s="210"/>
      <c r="D25" s="210"/>
      <c r="E25" s="210"/>
      <c r="F25" s="210"/>
      <c r="G25" s="210"/>
      <c r="H25" s="210"/>
      <c r="I25" s="210"/>
    </row>
    <row r="26" spans="1:9" ht="12" customHeight="1">
      <c r="A26" s="211"/>
      <c r="B26" s="204"/>
      <c r="C26" s="204"/>
      <c r="D26" s="204"/>
      <c r="E26" s="204"/>
      <c r="F26" s="204"/>
      <c r="G26" s="204"/>
      <c r="H26" s="204"/>
      <c r="I26" s="204"/>
    </row>
    <row r="27" spans="1:9" ht="12" customHeight="1">
      <c r="A27" s="428" t="str">
        <f xml:space="preserve"> "VARIACIÓN INTERANUAL /  " &amp; '03 MACRO'!B1</f>
        <v>VARIACIÓN INTERANUAL /  Agosto</v>
      </c>
      <c r="D27" s="204"/>
    </row>
    <row r="28" spans="1:9" s="31" customFormat="1" ht="12" customHeight="1">
      <c r="A28" s="212"/>
      <c r="B28" s="35"/>
      <c r="C28" s="35"/>
      <c r="D28" s="35"/>
      <c r="E28" s="35"/>
      <c r="F28" s="35"/>
      <c r="G28" s="35"/>
      <c r="H28" s="35"/>
      <c r="I28" s="35"/>
    </row>
    <row r="29" spans="1:9" ht="12" customHeight="1">
      <c r="A29" s="427" t="s">
        <v>505</v>
      </c>
      <c r="B29" s="427" t="s">
        <v>506</v>
      </c>
      <c r="C29" s="427" t="s">
        <v>507</v>
      </c>
      <c r="D29" s="427" t="s">
        <v>508</v>
      </c>
      <c r="E29" s="427" t="s">
        <v>509</v>
      </c>
      <c r="F29" s="427" t="s">
        <v>510</v>
      </c>
      <c r="G29" s="427" t="s">
        <v>234</v>
      </c>
      <c r="H29" s="427" t="s">
        <v>511</v>
      </c>
      <c r="I29" s="427" t="s">
        <v>512</v>
      </c>
    </row>
    <row r="30" spans="1:9" ht="12" customHeight="1">
      <c r="A30" s="207">
        <v>2017</v>
      </c>
      <c r="B30" s="213">
        <v>209090.81006099994</v>
      </c>
      <c r="C30" s="213">
        <v>13529239.826383132</v>
      </c>
      <c r="D30" s="213">
        <v>124282.15642399999</v>
      </c>
      <c r="E30" s="213">
        <v>366922.68937099993</v>
      </c>
      <c r="F30" s="213">
        <v>25308.376387</v>
      </c>
      <c r="G30" s="213">
        <v>727842.26456000004</v>
      </c>
      <c r="H30" s="213">
        <v>1726.1769100000001</v>
      </c>
      <c r="I30" s="213">
        <v>2551.6085979999998</v>
      </c>
    </row>
    <row r="31" spans="1:9" ht="12" customHeight="1">
      <c r="A31" s="207">
        <v>2016</v>
      </c>
      <c r="B31" s="213">
        <v>201482.14049100003</v>
      </c>
      <c r="C31" s="213">
        <v>12735366.196700804</v>
      </c>
      <c r="D31" s="213">
        <v>116128.03856399999</v>
      </c>
      <c r="E31" s="213">
        <v>382168.55839899997</v>
      </c>
      <c r="F31" s="213">
        <v>27385.360409000004</v>
      </c>
      <c r="G31" s="213">
        <v>692500.23360000004</v>
      </c>
      <c r="H31" s="213">
        <v>1783.7237950000001</v>
      </c>
      <c r="I31" s="213">
        <v>2325.0089570000005</v>
      </c>
    </row>
    <row r="32" spans="1:9" ht="12" customHeight="1">
      <c r="A32" s="214" t="s">
        <v>28</v>
      </c>
      <c r="B32" s="215">
        <f>B30/B31-1</f>
        <v>3.7763493833538053E-2</v>
      </c>
      <c r="C32" s="215">
        <f t="shared" ref="C32:I32" si="2">C30/C31-1</f>
        <v>6.2336144671520044E-2</v>
      </c>
      <c r="D32" s="215">
        <f t="shared" si="2"/>
        <v>7.0216615735795296E-2</v>
      </c>
      <c r="E32" s="215">
        <f t="shared" si="2"/>
        <v>-3.9893049004001813E-2</v>
      </c>
      <c r="F32" s="215">
        <f t="shared" si="2"/>
        <v>-7.5842858774917477E-2</v>
      </c>
      <c r="G32" s="215">
        <f t="shared" si="2"/>
        <v>5.1035406553255003E-2</v>
      </c>
      <c r="H32" s="215">
        <f t="shared" si="2"/>
        <v>-3.2262217480817923E-2</v>
      </c>
      <c r="I32" s="215">
        <f t="shared" si="2"/>
        <v>9.7461835713693157E-2</v>
      </c>
    </row>
    <row r="33" spans="1:10" ht="12" customHeight="1">
      <c r="B33" s="204"/>
      <c r="C33" s="204"/>
      <c r="D33" s="204"/>
      <c r="E33" s="204"/>
      <c r="F33" s="204"/>
      <c r="G33" s="204"/>
      <c r="H33" s="204"/>
      <c r="I33" s="204"/>
    </row>
    <row r="36" spans="1:10" s="216" customFormat="1" ht="12" customHeight="1">
      <c r="A36" s="216" t="str">
        <f xml:space="preserve"> "VARIACIÓN ACUMULADA / Enero - " &amp; '03 MACRO'!B1</f>
        <v>VARIACIÓN ACUMULADA / Enero - Agosto</v>
      </c>
    </row>
    <row r="37" spans="1:10" ht="12" customHeight="1">
      <c r="A37" s="212"/>
    </row>
    <row r="38" spans="1:10" ht="12" customHeight="1">
      <c r="A38" s="427" t="s">
        <v>505</v>
      </c>
      <c r="B38" s="427" t="s">
        <v>506</v>
      </c>
      <c r="C38" s="427" t="s">
        <v>507</v>
      </c>
      <c r="D38" s="427" t="s">
        <v>508</v>
      </c>
      <c r="E38" s="427" t="s">
        <v>509</v>
      </c>
      <c r="F38" s="427" t="s">
        <v>510</v>
      </c>
      <c r="G38" s="427" t="s">
        <v>234</v>
      </c>
      <c r="H38" s="427" t="s">
        <v>511</v>
      </c>
      <c r="I38" s="427" t="s">
        <v>512</v>
      </c>
    </row>
    <row r="39" spans="1:10" ht="12" customHeight="1">
      <c r="A39" s="207">
        <v>2017</v>
      </c>
      <c r="B39" s="213">
        <v>1590181.9380639999</v>
      </c>
      <c r="C39" s="213">
        <v>98664725.043667778</v>
      </c>
      <c r="D39" s="213">
        <v>946429.17672999972</v>
      </c>
      <c r="E39" s="213">
        <v>2889994.7983099995</v>
      </c>
      <c r="F39" s="213">
        <v>201999.18120199998</v>
      </c>
      <c r="G39" s="213">
        <v>6058698.1084169997</v>
      </c>
      <c r="H39" s="213">
        <v>12319.119756</v>
      </c>
      <c r="I39" s="213">
        <v>18272.847294999996</v>
      </c>
    </row>
    <row r="40" spans="1:10" ht="12" customHeight="1">
      <c r="A40" s="207">
        <v>2016</v>
      </c>
      <c r="B40" s="213">
        <v>1525510.5925740001</v>
      </c>
      <c r="C40" s="213">
        <v>102188894.48525637</v>
      </c>
      <c r="D40" s="213">
        <v>851389.64091500011</v>
      </c>
      <c r="E40" s="213">
        <v>2909433.9160250006</v>
      </c>
      <c r="F40" s="213">
        <v>208737.47824599998</v>
      </c>
      <c r="G40" s="213">
        <v>5528950.1878000004</v>
      </c>
      <c r="H40" s="213">
        <v>12383.939883999999</v>
      </c>
      <c r="I40" s="213">
        <v>17078.906509999997</v>
      </c>
    </row>
    <row r="41" spans="1:10" ht="12" customHeight="1">
      <c r="A41" s="214" t="s">
        <v>28</v>
      </c>
      <c r="B41" s="215">
        <f>B39/B40-1</f>
        <v>4.2393245779355437E-2</v>
      </c>
      <c r="C41" s="215">
        <f t="shared" ref="C41:I41" si="3">C39/C40-1</f>
        <v>-3.4486814436543889E-2</v>
      </c>
      <c r="D41" s="215">
        <f t="shared" si="3"/>
        <v>0.11162871997462798</v>
      </c>
      <c r="E41" s="215">
        <f t="shared" si="3"/>
        <v>-6.6814089187355874E-3</v>
      </c>
      <c r="F41" s="215">
        <f t="shared" si="3"/>
        <v>-3.2281203646902457E-2</v>
      </c>
      <c r="G41" s="215">
        <f t="shared" si="3"/>
        <v>9.5813473195313525E-2</v>
      </c>
      <c r="H41" s="215">
        <f t="shared" si="3"/>
        <v>-5.2342088710998214E-3</v>
      </c>
      <c r="I41" s="215">
        <f t="shared" si="3"/>
        <v>6.9907331848261256E-2</v>
      </c>
    </row>
    <row r="43" spans="1:10" ht="12" customHeight="1">
      <c r="C43" s="12"/>
      <c r="D43" s="12"/>
      <c r="E43" s="12"/>
      <c r="F43" s="12"/>
    </row>
    <row r="44" spans="1:10" ht="12" customHeight="1">
      <c r="A44" s="216" t="s">
        <v>612</v>
      </c>
      <c r="B44" s="216"/>
      <c r="C44" s="216"/>
      <c r="D44" s="216"/>
      <c r="E44" s="216"/>
      <c r="F44" s="216"/>
      <c r="G44" s="216"/>
      <c r="H44" s="216"/>
      <c r="I44" s="216"/>
    </row>
    <row r="45" spans="1:10" s="216" customFormat="1" ht="12" customHeight="1">
      <c r="A45" s="212"/>
      <c r="B45" s="201"/>
      <c r="C45" s="201"/>
      <c r="D45" s="201"/>
      <c r="E45" s="201"/>
      <c r="F45" s="201"/>
      <c r="G45" s="201"/>
      <c r="H45" s="201"/>
      <c r="I45" s="201"/>
      <c r="J45" s="217"/>
    </row>
    <row r="46" spans="1:10" ht="12" customHeight="1">
      <c r="A46" s="427" t="s">
        <v>505</v>
      </c>
      <c r="B46" s="427" t="s">
        <v>506</v>
      </c>
      <c r="C46" s="427" t="s">
        <v>507</v>
      </c>
      <c r="D46" s="427" t="s">
        <v>508</v>
      </c>
      <c r="E46" s="427" t="s">
        <v>509</v>
      </c>
      <c r="F46" s="427" t="s">
        <v>510</v>
      </c>
      <c r="G46" s="427" t="s">
        <v>234</v>
      </c>
      <c r="H46" s="427" t="s">
        <v>511</v>
      </c>
      <c r="I46" s="427" t="s">
        <v>512</v>
      </c>
      <c r="J46" s="89"/>
    </row>
    <row r="47" spans="1:10" ht="12" customHeight="1">
      <c r="A47" s="218">
        <v>42948</v>
      </c>
      <c r="B47" s="204">
        <f>B30</f>
        <v>209090.81006099994</v>
      </c>
      <c r="C47" s="204">
        <f t="shared" ref="C47:I47" si="4">C30</f>
        <v>13529239.826383132</v>
      </c>
      <c r="D47" s="204">
        <f t="shared" si="4"/>
        <v>124282.15642399999</v>
      </c>
      <c r="E47" s="204">
        <f t="shared" si="4"/>
        <v>366922.68937099993</v>
      </c>
      <c r="F47" s="204">
        <f t="shared" si="4"/>
        <v>25308.376387</v>
      </c>
      <c r="G47" s="204">
        <f t="shared" si="4"/>
        <v>727842.26456000004</v>
      </c>
      <c r="H47" s="204">
        <f t="shared" si="4"/>
        <v>1726.1769100000001</v>
      </c>
      <c r="I47" s="204">
        <f t="shared" si="4"/>
        <v>2551.6085979999998</v>
      </c>
      <c r="J47" s="89"/>
    </row>
    <row r="48" spans="1:10" ht="12" customHeight="1">
      <c r="A48" s="218">
        <v>42917</v>
      </c>
      <c r="B48" s="204">
        <f>B22</f>
        <v>205998.47415199998</v>
      </c>
      <c r="C48" s="204">
        <f t="shared" ref="C48:I48" si="5">C22</f>
        <v>12622975.45720428</v>
      </c>
      <c r="D48" s="204">
        <f t="shared" si="5"/>
        <v>114136.05824800003</v>
      </c>
      <c r="E48" s="204">
        <f t="shared" si="5"/>
        <v>366591.43856300006</v>
      </c>
      <c r="F48" s="204">
        <f t="shared" si="5"/>
        <v>24990.962023000004</v>
      </c>
      <c r="G48" s="204">
        <f t="shared" si="5"/>
        <v>748306.78185700008</v>
      </c>
      <c r="H48" s="204">
        <f t="shared" si="5"/>
        <v>1781.9712</v>
      </c>
      <c r="I48" s="204">
        <f t="shared" si="5"/>
        <v>2978.6943089999995</v>
      </c>
      <c r="J48" s="89"/>
    </row>
    <row r="49" spans="1:10" ht="12" customHeight="1">
      <c r="A49" s="9" t="s">
        <v>28</v>
      </c>
      <c r="B49" s="215">
        <f>B47/B48-1</f>
        <v>1.5011450554328842E-2</v>
      </c>
      <c r="C49" s="215">
        <f t="shared" ref="C49:H49" si="6">C47/C48-1</f>
        <v>7.1794829376905955E-2</v>
      </c>
      <c r="D49" s="215">
        <f t="shared" si="6"/>
        <v>8.8894765876302184E-2</v>
      </c>
      <c r="E49" s="215">
        <f t="shared" si="6"/>
        <v>9.035966832677822E-4</v>
      </c>
      <c r="F49" s="215">
        <f t="shared" si="6"/>
        <v>1.2701166273946241E-2</v>
      </c>
      <c r="G49" s="215">
        <f t="shared" si="6"/>
        <v>-2.734776403631578E-2</v>
      </c>
      <c r="H49" s="215">
        <f t="shared" si="6"/>
        <v>-3.1310433075461552E-2</v>
      </c>
      <c r="I49" s="215">
        <f t="shared" ref="I49" si="7">I47/I48-1</f>
        <v>-0.14338017490065302</v>
      </c>
      <c r="J49" s="89"/>
    </row>
    <row r="50" spans="1:10" ht="12" customHeight="1">
      <c r="J50" s="89"/>
    </row>
    <row r="51" spans="1:10" ht="12" customHeight="1">
      <c r="J51" s="89"/>
    </row>
    <row r="53" spans="1:10" ht="29.25" customHeight="1">
      <c r="A53" s="464" t="s">
        <v>611</v>
      </c>
      <c r="B53" s="464"/>
      <c r="C53" s="464"/>
      <c r="D53" s="464"/>
      <c r="E53" s="464"/>
      <c r="F53" s="464"/>
      <c r="G53" s="464"/>
      <c r="H53" s="464"/>
      <c r="I53" s="464"/>
    </row>
  </sheetData>
  <mergeCells count="2">
    <mergeCell ref="A2:I2"/>
    <mergeCell ref="A53:I53"/>
  </mergeCell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51"/>
  <sheetViews>
    <sheetView topLeftCell="A4" zoomScaleNormal="100" workbookViewId="0">
      <selection activeCell="A29" sqref="A29"/>
    </sheetView>
  </sheetViews>
  <sheetFormatPr baseColWidth="10" defaultColWidth="11.5703125" defaultRowHeight="12"/>
  <cols>
    <col min="1" max="1" width="43.5703125" style="201" customWidth="1"/>
    <col min="2" max="2" width="23.140625" style="315" customWidth="1"/>
    <col min="3" max="3" width="14.5703125" style="202" customWidth="1"/>
    <col min="4" max="4" width="7.5703125" style="202" customWidth="1"/>
    <col min="5" max="5" width="37.5703125" style="201" hidden="1" customWidth="1"/>
    <col min="6" max="6" width="6.7109375" style="201" hidden="1" customWidth="1"/>
    <col min="7" max="8" width="0" style="202" hidden="1" customWidth="1"/>
    <col min="9" max="16384" width="11.5703125" style="202"/>
  </cols>
  <sheetData>
    <row r="1" spans="1:10" ht="15">
      <c r="A1" s="233" t="s">
        <v>571</v>
      </c>
      <c r="E1" s="1"/>
    </row>
    <row r="2" spans="1:10" ht="15">
      <c r="A2" s="120" t="s">
        <v>649</v>
      </c>
      <c r="E2" s="8"/>
    </row>
    <row r="4" spans="1:10" ht="14.45" customHeight="1">
      <c r="A4" s="328" t="s">
        <v>58</v>
      </c>
      <c r="B4" s="329" t="s">
        <v>533</v>
      </c>
      <c r="C4" s="190" t="s">
        <v>54</v>
      </c>
      <c r="E4" s="1"/>
    </row>
    <row r="5" spans="1:10" s="89" customFormat="1" ht="15">
      <c r="A5" s="277"/>
      <c r="B5" s="316"/>
      <c r="C5" s="278"/>
      <c r="E5" s="1"/>
      <c r="F5" s="201"/>
      <c r="G5" s="202"/>
    </row>
    <row r="6" spans="1:10" s="89" customFormat="1" ht="18" customHeight="1" thickBot="1">
      <c r="A6" s="217" t="s">
        <v>263</v>
      </c>
      <c r="B6" s="317">
        <f>SUM(B8:B16)</f>
        <v>14262.263679851547</v>
      </c>
      <c r="C6" s="318">
        <f>B6/$B$23</f>
        <v>0.91883560764014005</v>
      </c>
      <c r="E6" s="207"/>
      <c r="F6" s="278"/>
      <c r="G6" s="278"/>
    </row>
    <row r="7" spans="1:10">
      <c r="C7" s="285"/>
      <c r="G7" s="285"/>
    </row>
    <row r="8" spans="1:10" s="89" customFormat="1">
      <c r="A8" s="302" t="s">
        <v>2</v>
      </c>
      <c r="B8" s="319">
        <f>'03.1 EXPORTACIONES MINERAS'!AA8</f>
        <v>7054.7295836584244</v>
      </c>
      <c r="C8" s="301">
        <f t="shared" ref="C8:C16" si="0">B8/$B$23</f>
        <v>0.45449564593978481</v>
      </c>
      <c r="E8" s="302" t="s">
        <v>2</v>
      </c>
      <c r="F8" s="210">
        <v>6897.5175063077559</v>
      </c>
      <c r="G8" s="301">
        <v>0.45480860832773023</v>
      </c>
      <c r="J8" s="175"/>
    </row>
    <row r="9" spans="1:10" s="89" customFormat="1">
      <c r="A9" s="302" t="s">
        <v>8</v>
      </c>
      <c r="B9" s="319">
        <f>'03.1 EXPORTACIONES MINERAS'!AA12</f>
        <v>4337.7181035857047</v>
      </c>
      <c r="C9" s="301">
        <f t="shared" si="0"/>
        <v>0.27945422542638709</v>
      </c>
      <c r="E9" s="302" t="s">
        <v>8</v>
      </c>
      <c r="F9" s="210">
        <v>5333.5725486439305</v>
      </c>
      <c r="G9" s="301">
        <v>0.35168518326272996</v>
      </c>
      <c r="J9" s="175"/>
    </row>
    <row r="10" spans="1:10" s="89" customFormat="1">
      <c r="A10" s="302" t="s">
        <v>11</v>
      </c>
      <c r="B10" s="319">
        <f>'03.1 EXPORTACIONES MINERAS'!AA16</f>
        <v>1204.8263466416904</v>
      </c>
      <c r="C10" s="301">
        <f t="shared" si="0"/>
        <v>7.762003095492416E-2</v>
      </c>
      <c r="E10" s="302" t="s">
        <v>16</v>
      </c>
      <c r="F10" s="210">
        <v>1178.7959383468938</v>
      </c>
      <c r="G10" s="301">
        <v>7.7727463501418556E-2</v>
      </c>
      <c r="J10" s="175"/>
    </row>
    <row r="11" spans="1:10" s="89" customFormat="1">
      <c r="A11" s="302" t="s">
        <v>13</v>
      </c>
      <c r="B11" s="319">
        <f>'03.1 EXPORTACIONES MINERAS'!AA20</f>
        <v>65.876477351386995</v>
      </c>
      <c r="C11" s="301">
        <f t="shared" si="0"/>
        <v>4.2440424924876747E-3</v>
      </c>
      <c r="E11" s="302" t="s">
        <v>11</v>
      </c>
      <c r="F11" s="210">
        <v>982.48300990799225</v>
      </c>
      <c r="G11" s="301">
        <v>6.478297880842758E-2</v>
      </c>
      <c r="J11" s="175"/>
    </row>
    <row r="12" spans="1:10" s="89" customFormat="1">
      <c r="A12" s="302" t="s">
        <v>16</v>
      </c>
      <c r="B12" s="319">
        <f>'03.1 EXPORTACIONES MINERAS'!AA24</f>
        <v>871.84621280363331</v>
      </c>
      <c r="C12" s="301">
        <f t="shared" si="0"/>
        <v>5.6168036343478937E-2</v>
      </c>
      <c r="E12" s="302" t="s">
        <v>17</v>
      </c>
      <c r="F12" s="210">
        <v>247.58797021279898</v>
      </c>
      <c r="G12" s="301">
        <v>1.632545913340468E-2</v>
      </c>
      <c r="J12" s="175"/>
    </row>
    <row r="13" spans="1:10" s="89" customFormat="1">
      <c r="A13" s="302" t="s">
        <v>17</v>
      </c>
      <c r="B13" s="319">
        <f>'03.1 EXPORTACIONES MINERAS'!AA32</f>
        <v>217.50941238117437</v>
      </c>
      <c r="C13" s="301">
        <f t="shared" si="0"/>
        <v>1.4012880253717649E-2</v>
      </c>
      <c r="E13" s="302" t="s">
        <v>18</v>
      </c>
      <c r="F13" s="210">
        <v>237.03748869093548</v>
      </c>
      <c r="G13" s="301">
        <v>1.562978133138997E-2</v>
      </c>
      <c r="J13" s="175"/>
    </row>
    <row r="14" spans="1:10" s="89" customFormat="1">
      <c r="A14" s="302" t="s">
        <v>18</v>
      </c>
      <c r="B14" s="319">
        <f>'03.1 EXPORTACIONES MINERAS'!AA28</f>
        <v>312.75867642953199</v>
      </c>
      <c r="C14" s="301">
        <f t="shared" si="0"/>
        <v>2.0149242431117792E-2</v>
      </c>
      <c r="E14" s="302" t="s">
        <v>20</v>
      </c>
      <c r="F14" s="210">
        <v>195.65920941493385</v>
      </c>
      <c r="G14" s="301">
        <v>1.2901379758606085E-2</v>
      </c>
      <c r="J14" s="175"/>
    </row>
    <row r="15" spans="1:10" s="89" customFormat="1">
      <c r="A15" s="302" t="s">
        <v>20</v>
      </c>
      <c r="B15" s="319">
        <f>'03.1 EXPORTACIONES MINERAS'!AA36</f>
        <v>178.23630462553714</v>
      </c>
      <c r="C15" s="301">
        <f t="shared" si="0"/>
        <v>1.1482739832912918E-2</v>
      </c>
      <c r="E15" s="302" t="s">
        <v>13</v>
      </c>
      <c r="F15" s="210">
        <v>86.525291018375</v>
      </c>
      <c r="G15" s="301">
        <v>5.7053058810262267E-3</v>
      </c>
      <c r="J15" s="175"/>
    </row>
    <row r="16" spans="1:10" s="89" customFormat="1">
      <c r="A16" s="302" t="s">
        <v>23</v>
      </c>
      <c r="B16" s="319">
        <f>'03.1 EXPORTACIONES MINERAS'!AA40</f>
        <v>18.762562374462824</v>
      </c>
      <c r="C16" s="301">
        <f t="shared" si="0"/>
        <v>1.2087639653290314E-3</v>
      </c>
      <c r="E16" s="302" t="s">
        <v>23</v>
      </c>
      <c r="F16" s="210">
        <v>6.5795125850661353</v>
      </c>
      <c r="G16" s="301">
        <v>4.338399952667259E-4</v>
      </c>
      <c r="J16" s="175"/>
    </row>
    <row r="17" spans="1:10" s="89" customFormat="1" ht="12.75" thickBot="1">
      <c r="A17" s="302"/>
      <c r="B17" s="319"/>
      <c r="C17" s="307"/>
      <c r="E17" s="302"/>
      <c r="F17" s="210"/>
      <c r="G17" s="307"/>
      <c r="I17" s="202"/>
      <c r="J17" s="106"/>
    </row>
    <row r="18" spans="1:10">
      <c r="A18" s="295"/>
      <c r="B18" s="320"/>
      <c r="C18" s="12"/>
      <c r="E18" s="295"/>
      <c r="F18" s="204"/>
      <c r="G18" s="12"/>
      <c r="J18" s="106"/>
    </row>
    <row r="19" spans="1:10">
      <c r="A19" s="321" t="str">
        <f>'04.3 PARTICP. EXPORTACIONES'!A10</f>
        <v>Minerales no metálicos</v>
      </c>
      <c r="B19" s="322">
        <f>'04.3 PARTICP. EXPORTACIONES'!L10</f>
        <v>306.89980000000003</v>
      </c>
      <c r="C19" s="318">
        <f t="shared" ref="C19:C21" si="1">B19/$B$23</f>
        <v>1.9771788724955944E-2</v>
      </c>
      <c r="E19" s="308" t="s">
        <v>57</v>
      </c>
      <c r="F19" s="309">
        <f>SUM(F8:F18)</f>
        <v>15165.758475128681</v>
      </c>
      <c r="G19" s="215">
        <v>1</v>
      </c>
      <c r="J19" s="106"/>
    </row>
    <row r="20" spans="1:10">
      <c r="A20" s="321" t="str">
        <f>'04.3 PARTICP. EXPORTACIONES'!A11</f>
        <v>Sidero-metalúrgicos y joyería</v>
      </c>
      <c r="B20" s="322">
        <f>'04.3 PARTICP. EXPORTACIONES'!L11</f>
        <v>691.91179999999997</v>
      </c>
      <c r="C20" s="318">
        <f t="shared" si="1"/>
        <v>4.4575897168730547E-2</v>
      </c>
      <c r="E20" s="310"/>
      <c r="F20" s="311"/>
    </row>
    <row r="21" spans="1:10">
      <c r="A21" s="321" t="str">
        <f>'04.3 PARTICP. EXPORTACIONES'!A12</f>
        <v>Metal-mecánicos</v>
      </c>
      <c r="B21" s="322">
        <f>'04.3 PARTICP. EXPORTACIONES'!L12</f>
        <v>261.03069999999997</v>
      </c>
      <c r="C21" s="318">
        <f t="shared" si="1"/>
        <v>1.681670646617351E-2</v>
      </c>
    </row>
    <row r="23" spans="1:10">
      <c r="A23" s="308" t="s">
        <v>265</v>
      </c>
      <c r="B23" s="323">
        <f>SUM(B8:B21)</f>
        <v>15522.105979851545</v>
      </c>
      <c r="C23" s="324">
        <v>1</v>
      </c>
    </row>
    <row r="24" spans="1:10">
      <c r="A24" s="325"/>
      <c r="B24" s="326"/>
      <c r="C24" s="327"/>
    </row>
    <row r="25" spans="1:10" ht="49.5" customHeight="1">
      <c r="A25" s="325"/>
      <c r="B25" s="326"/>
      <c r="C25" s="327"/>
    </row>
    <row r="26" spans="1:10" ht="30.75" customHeight="1">
      <c r="A26" s="479" t="s">
        <v>650</v>
      </c>
      <c r="B26" s="480"/>
      <c r="C26" s="480"/>
    </row>
    <row r="27" spans="1:10" ht="190.5" customHeight="1">
      <c r="A27" s="325"/>
      <c r="B27" s="326"/>
      <c r="C27" s="327"/>
    </row>
    <row r="28" spans="1:10" ht="15">
      <c r="A28" s="1" t="s">
        <v>262</v>
      </c>
      <c r="E28" s="1"/>
    </row>
    <row r="29" spans="1:10" ht="15">
      <c r="A29" s="351" t="s">
        <v>651</v>
      </c>
      <c r="E29" s="8"/>
    </row>
    <row r="31" spans="1:10" ht="14.45" customHeight="1">
      <c r="A31" s="328" t="s">
        <v>58</v>
      </c>
      <c r="B31" s="329" t="s">
        <v>533</v>
      </c>
      <c r="C31" s="189" t="s">
        <v>54</v>
      </c>
      <c r="E31" s="1"/>
    </row>
    <row r="32" spans="1:10" s="89" customFormat="1" ht="15">
      <c r="A32" s="277"/>
      <c r="B32" s="316"/>
      <c r="C32" s="278"/>
      <c r="E32" s="1"/>
      <c r="F32" s="201"/>
      <c r="G32" s="202"/>
    </row>
    <row r="33" spans="1:7" s="89" customFormat="1" ht="12.75" thickBot="1">
      <c r="A33" s="207"/>
      <c r="B33" s="316"/>
      <c r="C33" s="278"/>
      <c r="E33" s="207"/>
      <c r="F33" s="278"/>
      <c r="G33" s="278"/>
    </row>
    <row r="34" spans="1:7">
      <c r="B34" s="330"/>
      <c r="C34" s="285"/>
      <c r="G34" s="285"/>
    </row>
    <row r="35" spans="1:7" s="89" customFormat="1">
      <c r="A35" s="302" t="s">
        <v>2</v>
      </c>
      <c r="B35" s="331">
        <f t="shared" ref="B35:B43" si="2">B8</f>
        <v>7054.7295836584244</v>
      </c>
      <c r="C35" s="301">
        <f>B35/$B$46</f>
        <v>0.29315789769323047</v>
      </c>
      <c r="E35" s="302" t="s">
        <v>2</v>
      </c>
      <c r="F35" s="210">
        <v>6897.5175063077559</v>
      </c>
      <c r="G35" s="301">
        <v>0.45480860832773023</v>
      </c>
    </row>
    <row r="36" spans="1:7" s="89" customFormat="1">
      <c r="A36" s="302" t="s">
        <v>8</v>
      </c>
      <c r="B36" s="331">
        <f t="shared" si="2"/>
        <v>4337.7181035857047</v>
      </c>
      <c r="C36" s="301">
        <f t="shared" ref="C36:C43" si="3">B36/$B$46</f>
        <v>0.18025302103409749</v>
      </c>
      <c r="E36" s="302" t="s">
        <v>8</v>
      </c>
      <c r="F36" s="210">
        <v>5333.5725486439305</v>
      </c>
      <c r="G36" s="301">
        <v>0.35168518326272996</v>
      </c>
    </row>
    <row r="37" spans="1:7" s="89" customFormat="1">
      <c r="A37" s="302" t="s">
        <v>11</v>
      </c>
      <c r="B37" s="331">
        <f t="shared" si="2"/>
        <v>1204.8263466416904</v>
      </c>
      <c r="C37" s="301">
        <f t="shared" si="3"/>
        <v>5.0066321420037974E-2</v>
      </c>
      <c r="E37" s="302" t="s">
        <v>16</v>
      </c>
      <c r="F37" s="210">
        <v>1178.7959383468938</v>
      </c>
      <c r="G37" s="301">
        <v>7.7727463501418556E-2</v>
      </c>
    </row>
    <row r="38" spans="1:7" s="89" customFormat="1">
      <c r="A38" s="302" t="s">
        <v>13</v>
      </c>
      <c r="B38" s="331">
        <f t="shared" si="2"/>
        <v>65.876477351386995</v>
      </c>
      <c r="C38" s="301">
        <f t="shared" si="3"/>
        <v>2.7374840351787723E-3</v>
      </c>
      <c r="E38" s="302" t="s">
        <v>11</v>
      </c>
      <c r="F38" s="210">
        <v>982.48300990799225</v>
      </c>
      <c r="G38" s="301">
        <v>6.478297880842758E-2</v>
      </c>
    </row>
    <row r="39" spans="1:7" s="89" customFormat="1">
      <c r="A39" s="302" t="s">
        <v>16</v>
      </c>
      <c r="B39" s="331">
        <f t="shared" si="2"/>
        <v>871.84621280363331</v>
      </c>
      <c r="C39" s="301">
        <f t="shared" si="3"/>
        <v>3.6229397573134967E-2</v>
      </c>
      <c r="E39" s="302" t="s">
        <v>17</v>
      </c>
      <c r="F39" s="210">
        <v>247.58797021279898</v>
      </c>
      <c r="G39" s="301">
        <v>1.632545913340468E-2</v>
      </c>
    </row>
    <row r="40" spans="1:7" s="89" customFormat="1">
      <c r="A40" s="302" t="s">
        <v>17</v>
      </c>
      <c r="B40" s="331">
        <f t="shared" si="2"/>
        <v>217.50941238117437</v>
      </c>
      <c r="C40" s="301">
        <f t="shared" si="3"/>
        <v>9.0385607706154076E-3</v>
      </c>
      <c r="E40" s="302" t="s">
        <v>18</v>
      </c>
      <c r="F40" s="210">
        <v>237.03748869093548</v>
      </c>
      <c r="G40" s="301">
        <v>1.562978133138997E-2</v>
      </c>
    </row>
    <row r="41" spans="1:7" s="89" customFormat="1">
      <c r="A41" s="302" t="s">
        <v>18</v>
      </c>
      <c r="B41" s="331">
        <f t="shared" si="2"/>
        <v>312.75867642953199</v>
      </c>
      <c r="C41" s="301">
        <f t="shared" si="3"/>
        <v>1.2996625168990779E-2</v>
      </c>
      <c r="E41" s="302" t="s">
        <v>20</v>
      </c>
      <c r="F41" s="210">
        <v>195.65920941493385</v>
      </c>
      <c r="G41" s="301">
        <v>1.2901379758606085E-2</v>
      </c>
    </row>
    <row r="42" spans="1:7" s="89" customFormat="1">
      <c r="A42" s="302" t="s">
        <v>20</v>
      </c>
      <c r="B42" s="331">
        <f t="shared" si="2"/>
        <v>178.23630462553714</v>
      </c>
      <c r="C42" s="301">
        <f t="shared" si="3"/>
        <v>7.4065745167139754E-3</v>
      </c>
      <c r="E42" s="302" t="s">
        <v>13</v>
      </c>
      <c r="F42" s="210">
        <v>86.525291018375</v>
      </c>
      <c r="G42" s="301">
        <v>5.7053058810262267E-3</v>
      </c>
    </row>
    <row r="43" spans="1:7" s="89" customFormat="1">
      <c r="A43" s="302" t="s">
        <v>23</v>
      </c>
      <c r="B43" s="331">
        <f t="shared" si="2"/>
        <v>18.762562374462824</v>
      </c>
      <c r="C43" s="301">
        <f t="shared" si="3"/>
        <v>7.7967458225142172E-4</v>
      </c>
      <c r="E43" s="302" t="s">
        <v>23</v>
      </c>
      <c r="F43" s="210">
        <v>6.5795125850661353</v>
      </c>
      <c r="G43" s="301">
        <v>4.338399952667259E-4</v>
      </c>
    </row>
    <row r="44" spans="1:7" s="89" customFormat="1" ht="12.75" thickBot="1">
      <c r="A44" s="302"/>
      <c r="B44" s="332"/>
      <c r="C44" s="307"/>
      <c r="E44" s="302"/>
      <c r="F44" s="210"/>
      <c r="G44" s="307"/>
    </row>
    <row r="45" spans="1:7">
      <c r="A45" s="295"/>
      <c r="B45" s="320"/>
      <c r="C45" s="12"/>
      <c r="E45" s="295"/>
      <c r="F45" s="204"/>
      <c r="G45" s="12"/>
    </row>
    <row r="46" spans="1:7">
      <c r="A46" s="308" t="s">
        <v>288</v>
      </c>
      <c r="B46" s="323">
        <f>'04.3 PARTICP. EXPORTACIONES'!L24</f>
        <v>24064.60695471596</v>
      </c>
      <c r="C46" s="324">
        <v>1</v>
      </c>
      <c r="E46" s="308" t="s">
        <v>57</v>
      </c>
      <c r="F46" s="309">
        <f>SUM(F35:F45)</f>
        <v>15165.758475128681</v>
      </c>
      <c r="G46" s="215">
        <v>1</v>
      </c>
    </row>
    <row r="47" spans="1:7">
      <c r="A47" s="310"/>
      <c r="B47" s="326"/>
      <c r="E47" s="310"/>
      <c r="F47" s="311"/>
    </row>
    <row r="51" spans="1:8" ht="11.45" customHeight="1">
      <c r="A51" s="333" t="s">
        <v>640</v>
      </c>
      <c r="B51" s="334"/>
      <c r="C51" s="335"/>
      <c r="D51" s="336"/>
      <c r="E51" s="245" t="s">
        <v>22</v>
      </c>
      <c r="F51" s="335"/>
      <c r="G51" s="335"/>
      <c r="H51" s="336"/>
    </row>
  </sheetData>
  <sortState ref="I9:J16">
    <sortCondition descending="1" ref="J9"/>
  </sortState>
  <mergeCells count="1">
    <mergeCell ref="A26:C26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0"/>
    <pageSetUpPr fitToPage="1"/>
  </sheetPr>
  <dimension ref="A1:L42"/>
  <sheetViews>
    <sheetView zoomScaleNormal="100" workbookViewId="0">
      <pane ySplit="6" topLeftCell="A7" activePane="bottomLeft" state="frozen"/>
      <selection activeCell="P11" sqref="P11"/>
      <selection pane="bottomLeft" activeCell="A30" sqref="A30:I30"/>
    </sheetView>
  </sheetViews>
  <sheetFormatPr baseColWidth="10" defaultColWidth="11.5703125" defaultRowHeight="12"/>
  <cols>
    <col min="1" max="1" width="11.85546875" style="211" customWidth="1"/>
    <col min="2" max="9" width="14.7109375" style="211" customWidth="1"/>
    <col min="10" max="16384" width="11.5703125" style="230"/>
  </cols>
  <sheetData>
    <row r="1" spans="1:9" ht="12.75">
      <c r="A1" s="337" t="s">
        <v>572</v>
      </c>
    </row>
    <row r="2" spans="1:9" ht="15.75">
      <c r="A2" s="426" t="s">
        <v>535</v>
      </c>
    </row>
    <row r="4" spans="1:9">
      <c r="A4" s="236" t="s">
        <v>227</v>
      </c>
      <c r="B4" s="236" t="s">
        <v>228</v>
      </c>
      <c r="C4" s="236" t="s">
        <v>229</v>
      </c>
      <c r="D4" s="236" t="s">
        <v>230</v>
      </c>
      <c r="E4" s="236" t="s">
        <v>231</v>
      </c>
      <c r="F4" s="236" t="s">
        <v>232</v>
      </c>
      <c r="G4" s="236" t="s">
        <v>233</v>
      </c>
      <c r="H4" s="236" t="s">
        <v>234</v>
      </c>
      <c r="I4" s="236" t="s">
        <v>235</v>
      </c>
    </row>
    <row r="5" spans="1:9">
      <c r="A5" s="338"/>
      <c r="B5" s="339" t="s">
        <v>236</v>
      </c>
      <c r="C5" s="340" t="s">
        <v>534</v>
      </c>
      <c r="D5" s="339" t="s">
        <v>236</v>
      </c>
      <c r="E5" s="340" t="s">
        <v>534</v>
      </c>
      <c r="F5" s="339" t="s">
        <v>236</v>
      </c>
      <c r="G5" s="341" t="s">
        <v>236</v>
      </c>
      <c r="H5" s="339" t="s">
        <v>485</v>
      </c>
      <c r="I5" s="341" t="s">
        <v>237</v>
      </c>
    </row>
    <row r="6" spans="1:9">
      <c r="A6" s="338"/>
      <c r="B6" s="339" t="s">
        <v>267</v>
      </c>
      <c r="C6" s="340" t="s">
        <v>268</v>
      </c>
      <c r="D6" s="339" t="s">
        <v>267</v>
      </c>
      <c r="E6" s="341" t="s">
        <v>269</v>
      </c>
      <c r="F6" s="339" t="s">
        <v>267</v>
      </c>
      <c r="G6" s="341" t="s">
        <v>267</v>
      </c>
      <c r="H6" s="339" t="s">
        <v>286</v>
      </c>
      <c r="I6" s="341" t="s">
        <v>287</v>
      </c>
    </row>
    <row r="7" spans="1:9">
      <c r="B7" s="244"/>
      <c r="C7" s="243"/>
      <c r="D7" s="244"/>
      <c r="E7" s="342"/>
      <c r="F7" s="244"/>
      <c r="G7" s="342"/>
      <c r="H7" s="244"/>
      <c r="I7" s="342"/>
    </row>
    <row r="8" spans="1:9" ht="10.15" customHeight="1">
      <c r="A8" s="211">
        <v>1995</v>
      </c>
      <c r="B8" s="343">
        <v>133.19999999999999</v>
      </c>
      <c r="C8" s="343">
        <v>384.2</v>
      </c>
      <c r="D8" s="343">
        <v>46.8</v>
      </c>
      <c r="E8" s="343">
        <v>5.19</v>
      </c>
      <c r="F8" s="343">
        <v>28.6</v>
      </c>
      <c r="G8" s="343">
        <v>294.5</v>
      </c>
      <c r="H8" s="343">
        <v>16.5</v>
      </c>
      <c r="I8" s="343">
        <v>7.9</v>
      </c>
    </row>
    <row r="9" spans="1:9" ht="10.15" customHeight="1">
      <c r="A9" s="211">
        <v>1996</v>
      </c>
      <c r="B9" s="343">
        <v>103.89</v>
      </c>
      <c r="C9" s="343">
        <v>387.8</v>
      </c>
      <c r="D9" s="343">
        <v>46.5</v>
      </c>
      <c r="E9" s="343">
        <v>5.18</v>
      </c>
      <c r="F9" s="343">
        <v>35.1</v>
      </c>
      <c r="G9" s="343">
        <v>289</v>
      </c>
      <c r="H9" s="343">
        <v>20.5</v>
      </c>
      <c r="I9" s="343">
        <v>3.78</v>
      </c>
    </row>
    <row r="10" spans="1:9" ht="10.15" customHeight="1">
      <c r="A10" s="211">
        <v>1997</v>
      </c>
      <c r="B10" s="343">
        <v>103.22</v>
      </c>
      <c r="C10" s="343">
        <v>331.2</v>
      </c>
      <c r="D10" s="343">
        <v>59.7</v>
      </c>
      <c r="E10" s="343">
        <v>4.8899999999999997</v>
      </c>
      <c r="F10" s="343">
        <v>28</v>
      </c>
      <c r="G10" s="343">
        <v>264.39999999999998</v>
      </c>
      <c r="H10" s="343">
        <v>20.100000000000001</v>
      </c>
      <c r="I10" s="343">
        <v>4.3</v>
      </c>
    </row>
    <row r="11" spans="1:9" ht="10.15" customHeight="1">
      <c r="A11" s="211">
        <v>1998</v>
      </c>
      <c r="B11" s="343">
        <v>74.97</v>
      </c>
      <c r="C11" s="343">
        <v>294.10000000000002</v>
      </c>
      <c r="D11" s="343">
        <v>46.5</v>
      </c>
      <c r="E11" s="343">
        <v>5.53</v>
      </c>
      <c r="F11" s="343">
        <v>24</v>
      </c>
      <c r="G11" s="343">
        <v>261.39999999999998</v>
      </c>
      <c r="H11" s="343">
        <v>21</v>
      </c>
      <c r="I11" s="343">
        <v>3.41</v>
      </c>
    </row>
    <row r="12" spans="1:9" ht="10.15" customHeight="1">
      <c r="A12" s="211">
        <v>1999</v>
      </c>
      <c r="B12" s="343">
        <v>71.38</v>
      </c>
      <c r="C12" s="343">
        <v>278.8</v>
      </c>
      <c r="D12" s="343">
        <v>48.8</v>
      </c>
      <c r="E12" s="343">
        <v>5.25</v>
      </c>
      <c r="F12" s="343">
        <v>22.8</v>
      </c>
      <c r="G12" s="343">
        <v>254.4</v>
      </c>
      <c r="H12" s="343">
        <v>17.399999999999999</v>
      </c>
      <c r="I12" s="343">
        <v>2.65</v>
      </c>
    </row>
    <row r="13" spans="1:9" ht="10.15" customHeight="1">
      <c r="A13" s="211">
        <v>2000</v>
      </c>
      <c r="B13" s="343">
        <v>82.29</v>
      </c>
      <c r="C13" s="343">
        <v>279</v>
      </c>
      <c r="D13" s="343">
        <v>51.2</v>
      </c>
      <c r="E13" s="343">
        <v>5</v>
      </c>
      <c r="F13" s="343">
        <v>20.6</v>
      </c>
      <c r="G13" s="343">
        <v>253.4</v>
      </c>
      <c r="H13" s="343">
        <v>18.5</v>
      </c>
      <c r="I13" s="343">
        <v>2.5499999999999998</v>
      </c>
    </row>
    <row r="14" spans="1:9" ht="10.15" customHeight="1">
      <c r="A14" s="211">
        <v>2001</v>
      </c>
      <c r="B14" s="343">
        <v>71.569999999999993</v>
      </c>
      <c r="C14" s="343">
        <v>271.14</v>
      </c>
      <c r="D14" s="343">
        <v>40.200000000000003</v>
      </c>
      <c r="E14" s="343">
        <v>4.37</v>
      </c>
      <c r="F14" s="343">
        <v>21.59</v>
      </c>
      <c r="G14" s="343" t="s">
        <v>270</v>
      </c>
      <c r="H14" s="343">
        <v>19.399999999999999</v>
      </c>
      <c r="I14" s="343">
        <v>2.36</v>
      </c>
    </row>
    <row r="15" spans="1:9" ht="10.15" customHeight="1">
      <c r="A15" s="211">
        <v>2002</v>
      </c>
      <c r="B15" s="343">
        <v>70.650000000000006</v>
      </c>
      <c r="C15" s="343">
        <v>310.01</v>
      </c>
      <c r="D15" s="343">
        <v>35.31</v>
      </c>
      <c r="E15" s="343">
        <v>4.5999999999999996</v>
      </c>
      <c r="F15" s="343">
        <v>20.53</v>
      </c>
      <c r="G15" s="343" t="s">
        <v>271</v>
      </c>
      <c r="H15" s="343">
        <v>19</v>
      </c>
      <c r="I15" s="343">
        <v>3.77</v>
      </c>
    </row>
    <row r="16" spans="1:9" ht="10.15" customHeight="1">
      <c r="A16" s="211">
        <v>2003</v>
      </c>
      <c r="B16" s="343">
        <v>80.73</v>
      </c>
      <c r="C16" s="343">
        <v>363.78</v>
      </c>
      <c r="D16" s="343">
        <v>37.58</v>
      </c>
      <c r="E16" s="343">
        <v>4.88</v>
      </c>
      <c r="F16" s="343">
        <v>23.39</v>
      </c>
      <c r="G16" s="343" t="s">
        <v>272</v>
      </c>
      <c r="H16" s="343">
        <v>15.9</v>
      </c>
      <c r="I16" s="343">
        <v>5.32</v>
      </c>
    </row>
    <row r="17" spans="1:12" ht="10.15" customHeight="1">
      <c r="A17" s="211">
        <v>2004</v>
      </c>
      <c r="B17" s="343">
        <v>130.22</v>
      </c>
      <c r="C17" s="343">
        <v>409.56</v>
      </c>
      <c r="D17" s="343">
        <v>47.53</v>
      </c>
      <c r="E17" s="343">
        <v>6.66</v>
      </c>
      <c r="F17" s="343">
        <v>40.29</v>
      </c>
      <c r="G17" s="343" t="s">
        <v>273</v>
      </c>
      <c r="H17" s="343">
        <v>21.5</v>
      </c>
      <c r="I17" s="343">
        <v>16.420000000000002</v>
      </c>
    </row>
    <row r="18" spans="1:12" ht="10.15" customHeight="1">
      <c r="A18" s="211">
        <v>2005</v>
      </c>
      <c r="B18" s="343">
        <v>167.09</v>
      </c>
      <c r="C18" s="343">
        <v>444.99</v>
      </c>
      <c r="D18" s="343">
        <v>62.68</v>
      </c>
      <c r="E18" s="343">
        <v>7.31</v>
      </c>
      <c r="F18" s="343">
        <v>44.24</v>
      </c>
      <c r="G18" s="343" t="s">
        <v>274</v>
      </c>
      <c r="H18" s="343">
        <v>32.700000000000003</v>
      </c>
      <c r="I18" s="343">
        <v>31.73</v>
      </c>
    </row>
    <row r="19" spans="1:12" ht="10.15" customHeight="1">
      <c r="A19" s="211">
        <v>2006</v>
      </c>
      <c r="B19" s="343">
        <v>305.29000000000002</v>
      </c>
      <c r="C19" s="343">
        <v>604.34</v>
      </c>
      <c r="D19" s="343">
        <v>148.75</v>
      </c>
      <c r="E19" s="343">
        <v>11.55</v>
      </c>
      <c r="F19" s="343">
        <v>58.5</v>
      </c>
      <c r="G19" s="343" t="s">
        <v>275</v>
      </c>
      <c r="H19" s="343">
        <v>37.4</v>
      </c>
      <c r="I19" s="343">
        <v>24.75</v>
      </c>
    </row>
    <row r="20" spans="1:12" ht="10.15" customHeight="1">
      <c r="A20" s="211">
        <v>2007</v>
      </c>
      <c r="B20" s="343">
        <v>323.25</v>
      </c>
      <c r="C20" s="343">
        <v>696.43</v>
      </c>
      <c r="D20" s="343">
        <v>147.24</v>
      </c>
      <c r="E20" s="343">
        <v>13.38</v>
      </c>
      <c r="F20" s="343">
        <v>118.41</v>
      </c>
      <c r="G20" s="343" t="s">
        <v>276</v>
      </c>
      <c r="H20" s="343">
        <v>39.840000000000003</v>
      </c>
      <c r="I20" s="343">
        <v>30.17</v>
      </c>
    </row>
    <row r="21" spans="1:12" ht="10.15" customHeight="1">
      <c r="A21" s="211">
        <v>2008</v>
      </c>
      <c r="B21" s="343">
        <v>315.32</v>
      </c>
      <c r="C21" s="343">
        <v>872.37</v>
      </c>
      <c r="D21" s="343">
        <v>84.82</v>
      </c>
      <c r="E21" s="343">
        <v>14.99</v>
      </c>
      <c r="F21" s="343">
        <v>94.56</v>
      </c>
      <c r="G21" s="343" t="s">
        <v>277</v>
      </c>
      <c r="H21" s="343">
        <v>57.5</v>
      </c>
      <c r="I21" s="343">
        <v>28.74</v>
      </c>
    </row>
    <row r="22" spans="1:12" ht="10.15" customHeight="1">
      <c r="A22" s="211">
        <v>2009</v>
      </c>
      <c r="B22" s="343">
        <v>234.22</v>
      </c>
      <c r="C22" s="343">
        <v>973.66</v>
      </c>
      <c r="D22" s="343">
        <v>75.25</v>
      </c>
      <c r="E22" s="343">
        <v>14.67</v>
      </c>
      <c r="F22" s="343">
        <v>78.3</v>
      </c>
      <c r="G22" s="343" t="s">
        <v>278</v>
      </c>
      <c r="H22" s="343">
        <v>43.78</v>
      </c>
      <c r="I22" s="343">
        <v>11.12</v>
      </c>
    </row>
    <row r="23" spans="1:12" ht="10.15" customHeight="1">
      <c r="A23" s="211">
        <v>2010</v>
      </c>
      <c r="B23" s="343">
        <v>341.98</v>
      </c>
      <c r="C23" s="343">
        <v>1226.6600000000001</v>
      </c>
      <c r="D23" s="343">
        <v>97.92</v>
      </c>
      <c r="E23" s="343">
        <v>20.190000000000001</v>
      </c>
      <c r="F23" s="343">
        <v>97.41</v>
      </c>
      <c r="G23" s="343" t="s">
        <v>279</v>
      </c>
      <c r="H23" s="343">
        <v>68.17</v>
      </c>
      <c r="I23" s="343">
        <v>15.8</v>
      </c>
    </row>
    <row r="24" spans="1:12" ht="10.15" customHeight="1">
      <c r="A24" s="211">
        <v>2011</v>
      </c>
      <c r="B24" s="343">
        <v>399.66</v>
      </c>
      <c r="C24" s="343">
        <v>1573.16</v>
      </c>
      <c r="D24" s="343">
        <v>99.36</v>
      </c>
      <c r="E24" s="343">
        <v>35.119999999999997</v>
      </c>
      <c r="F24" s="343">
        <v>108.76</v>
      </c>
      <c r="G24" s="343" t="s">
        <v>280</v>
      </c>
      <c r="H24" s="343">
        <v>167.79</v>
      </c>
      <c r="I24" s="343">
        <v>15.45</v>
      </c>
    </row>
    <row r="25" spans="1:12" ht="10.15" customHeight="1">
      <c r="A25" s="211">
        <v>2012</v>
      </c>
      <c r="B25" s="343">
        <v>360.59</v>
      </c>
      <c r="C25" s="343">
        <v>1668.86</v>
      </c>
      <c r="D25" s="343">
        <v>88.29</v>
      </c>
      <c r="E25" s="343">
        <v>31.15</v>
      </c>
      <c r="F25" s="343">
        <v>93.5</v>
      </c>
      <c r="G25" s="343" t="s">
        <v>281</v>
      </c>
      <c r="H25" s="343">
        <v>128.53</v>
      </c>
      <c r="I25" s="343">
        <v>12.74</v>
      </c>
    </row>
    <row r="26" spans="1:12" ht="10.15" customHeight="1">
      <c r="A26" s="211">
        <v>2013</v>
      </c>
      <c r="B26" s="343">
        <v>332.12</v>
      </c>
      <c r="C26" s="343">
        <v>1409.51</v>
      </c>
      <c r="D26" s="343">
        <v>86.59</v>
      </c>
      <c r="E26" s="343">
        <v>23.79</v>
      </c>
      <c r="F26" s="343">
        <v>97.12</v>
      </c>
      <c r="G26" s="343" t="s">
        <v>282</v>
      </c>
      <c r="H26" s="343">
        <v>135.36000000000001</v>
      </c>
      <c r="I26" s="343">
        <v>10.32</v>
      </c>
    </row>
    <row r="27" spans="1:12" ht="10.15" customHeight="1">
      <c r="A27" s="211">
        <v>2014</v>
      </c>
      <c r="B27" s="343">
        <v>311.26</v>
      </c>
      <c r="C27" s="343">
        <v>1266.06</v>
      </c>
      <c r="D27" s="343">
        <v>98.18</v>
      </c>
      <c r="E27" s="343">
        <v>19.079999999999998</v>
      </c>
      <c r="F27" s="343">
        <v>95.07</v>
      </c>
      <c r="G27" s="343" t="s">
        <v>283</v>
      </c>
      <c r="H27" s="343">
        <v>96.84</v>
      </c>
      <c r="I27" s="343">
        <v>11.393000000000001</v>
      </c>
    </row>
    <row r="28" spans="1:12" ht="10.15" customHeight="1">
      <c r="A28" s="211">
        <v>2015</v>
      </c>
      <c r="B28" s="343">
        <v>249.23</v>
      </c>
      <c r="C28" s="343">
        <v>1159.82</v>
      </c>
      <c r="D28" s="343">
        <v>87.47</v>
      </c>
      <c r="E28" s="343">
        <v>15.68</v>
      </c>
      <c r="F28" s="343">
        <v>80.900000000000006</v>
      </c>
      <c r="G28" s="343" t="s">
        <v>284</v>
      </c>
      <c r="H28" s="343">
        <v>55.21</v>
      </c>
      <c r="I28" s="343">
        <v>6.6520000000000001</v>
      </c>
      <c r="J28" s="202"/>
    </row>
    <row r="29" spans="1:12" ht="10.15" customHeight="1">
      <c r="A29" s="211">
        <v>2016</v>
      </c>
      <c r="B29" s="343">
        <v>220.59249999999997</v>
      </c>
      <c r="C29" s="343">
        <v>1248.1625000000001</v>
      </c>
      <c r="D29" s="343">
        <v>94.832499999999996</v>
      </c>
      <c r="E29" s="343">
        <v>17.14</v>
      </c>
      <c r="F29" s="343">
        <v>84.89</v>
      </c>
      <c r="G29" s="343" t="s">
        <v>285</v>
      </c>
      <c r="H29" s="343">
        <v>57.705833333333345</v>
      </c>
      <c r="I29" s="343">
        <v>6.4840833333333334</v>
      </c>
    </row>
    <row r="30" spans="1:12" s="202" customFormat="1" ht="10.9" customHeight="1">
      <c r="A30" s="205">
        <v>2017</v>
      </c>
      <c r="B30" s="440">
        <v>266.14800608118094</v>
      </c>
      <c r="C30" s="440">
        <v>1243.204997325329</v>
      </c>
      <c r="D30" s="440">
        <v>124.07647346317675</v>
      </c>
      <c r="E30" s="440">
        <v>17.152348567193677</v>
      </c>
      <c r="F30" s="440">
        <v>101.81118063889735</v>
      </c>
      <c r="G30" s="440">
        <v>911.89153906260537</v>
      </c>
      <c r="H30" s="440">
        <f>AVERAGE(H31:H36)</f>
        <v>77.77000000000001</v>
      </c>
      <c r="I30" s="440">
        <f>AVERAGE(I31:I37)</f>
        <v>7.8564285714285713</v>
      </c>
      <c r="J30" s="230"/>
      <c r="K30" s="230"/>
      <c r="L30" s="230"/>
    </row>
    <row r="31" spans="1:12" s="202" customFormat="1" ht="10.9" customHeight="1">
      <c r="A31" s="201" t="s">
        <v>200</v>
      </c>
      <c r="B31" s="344">
        <v>259.75791781449993</v>
      </c>
      <c r="C31" s="344">
        <v>1191.113636363636</v>
      </c>
      <c r="D31" s="344">
        <v>122.48231060099998</v>
      </c>
      <c r="E31" s="344">
        <v>16.857045454545453</v>
      </c>
      <c r="F31" s="344">
        <v>100.93564213424999</v>
      </c>
      <c r="G31" s="344">
        <v>941.91548305749973</v>
      </c>
      <c r="H31" s="344">
        <v>80.819999999999993</v>
      </c>
      <c r="I31" s="344">
        <v>7.3049999999999997</v>
      </c>
      <c r="J31" s="230"/>
      <c r="K31" s="230"/>
      <c r="L31" s="230"/>
    </row>
    <row r="32" spans="1:12" s="202" customFormat="1" ht="10.9" customHeight="1">
      <c r="A32" s="201" t="s">
        <v>201</v>
      </c>
      <c r="B32" s="344">
        <v>269.50417459735002</v>
      </c>
      <c r="C32" s="344">
        <v>1234.3400000000001</v>
      </c>
      <c r="D32" s="344">
        <v>129.03682343667498</v>
      </c>
      <c r="E32" s="344">
        <v>17.939500000000002</v>
      </c>
      <c r="F32" s="344">
        <v>105.31167452382502</v>
      </c>
      <c r="G32" s="344">
        <v>884.11956798549977</v>
      </c>
      <c r="H32" s="344">
        <v>88.8</v>
      </c>
      <c r="I32" s="344">
        <v>7.6390000000000002</v>
      </c>
      <c r="J32" s="230"/>
      <c r="K32" s="230"/>
      <c r="L32" s="230"/>
    </row>
    <row r="33" spans="1:12" s="202" customFormat="1" ht="10.9" customHeight="1">
      <c r="A33" s="201" t="s">
        <v>202</v>
      </c>
      <c r="B33" s="344">
        <v>264.0597842658695</v>
      </c>
      <c r="C33" s="344">
        <v>1231.0934782608692</v>
      </c>
      <c r="D33" s="344">
        <v>126.27814366726084</v>
      </c>
      <c r="E33" s="344">
        <v>17.630652173913042</v>
      </c>
      <c r="F33" s="344">
        <v>103.29678763417394</v>
      </c>
      <c r="G33" s="344">
        <v>899.54269463586957</v>
      </c>
      <c r="H33" s="344">
        <v>87.2</v>
      </c>
      <c r="I33" s="344">
        <v>8.5389999999999997</v>
      </c>
      <c r="J33" s="230"/>
      <c r="K33" s="230"/>
      <c r="L33" s="230"/>
    </row>
    <row r="34" spans="1:12" s="202" customFormat="1" ht="10.9" customHeight="1">
      <c r="A34" s="201" t="s">
        <v>266</v>
      </c>
      <c r="B34" s="344">
        <v>258.52855227389477</v>
      </c>
      <c r="C34" s="344">
        <v>1266.4105263157892</v>
      </c>
      <c r="D34" s="344">
        <v>119.32105392089474</v>
      </c>
      <c r="E34" s="344">
        <v>18.05</v>
      </c>
      <c r="F34" s="344">
        <v>101.58439858976314</v>
      </c>
      <c r="G34" s="344">
        <v>906.63565449947362</v>
      </c>
      <c r="H34" s="344">
        <v>70.400000000000006</v>
      </c>
      <c r="I34" s="344">
        <v>8.8379999999999992</v>
      </c>
      <c r="J34" s="230"/>
      <c r="K34" s="230"/>
      <c r="L34" s="230"/>
    </row>
    <row r="35" spans="1:12" s="202" customFormat="1" ht="10.9" customHeight="1">
      <c r="A35" s="201" t="s">
        <v>377</v>
      </c>
      <c r="B35" s="344">
        <v>253.94059566924997</v>
      </c>
      <c r="C35" s="344">
        <v>1245.9272727272726</v>
      </c>
      <c r="D35" s="344">
        <v>117.591760139</v>
      </c>
      <c r="E35" s="344">
        <v>16.750681818181814</v>
      </c>
      <c r="F35" s="344">
        <v>97.027531510000017</v>
      </c>
      <c r="G35" s="344">
        <v>917.08130079999978</v>
      </c>
      <c r="H35" s="344">
        <v>61.63</v>
      </c>
      <c r="I35" s="344">
        <v>8.1920000000000002</v>
      </c>
      <c r="J35" s="230"/>
      <c r="K35" s="230"/>
      <c r="L35" s="230"/>
    </row>
    <row r="36" spans="1:12" s="202" customFormat="1" ht="10.9" customHeight="1">
      <c r="A36" s="201" t="s">
        <v>380</v>
      </c>
      <c r="B36" s="344">
        <v>258.52394038974995</v>
      </c>
      <c r="C36" s="344">
        <v>1259.4199999999998</v>
      </c>
      <c r="D36" s="344">
        <v>116.66189578049999</v>
      </c>
      <c r="E36" s="344">
        <v>16.931136363636366</v>
      </c>
      <c r="F36" s="344">
        <v>96.668781180999986</v>
      </c>
      <c r="G36" s="344">
        <v>893.65944024000009</v>
      </c>
      <c r="H36" s="344" t="s">
        <v>382</v>
      </c>
      <c r="I36" s="344">
        <v>7.22</v>
      </c>
      <c r="J36" s="230"/>
      <c r="K36" s="230"/>
      <c r="L36" s="230"/>
    </row>
    <row r="37" spans="1:12" s="202" customFormat="1" ht="10.9" customHeight="1">
      <c r="A37" s="201" t="s">
        <v>418</v>
      </c>
      <c r="B37" s="344">
        <v>271.18451833183326</v>
      </c>
      <c r="C37" s="344">
        <v>1236.2214285714283</v>
      </c>
      <c r="D37" s="344">
        <v>126.13215829683334</v>
      </c>
      <c r="E37" s="344">
        <v>16.150000000000002</v>
      </c>
      <c r="F37" s="344">
        <v>102.80239073316666</v>
      </c>
      <c r="G37" s="344">
        <v>919.56133181000007</v>
      </c>
      <c r="H37" s="344" t="s">
        <v>381</v>
      </c>
      <c r="I37" s="344">
        <v>7.2619999999999996</v>
      </c>
      <c r="J37" s="230"/>
      <c r="K37" s="230"/>
      <c r="L37" s="230"/>
    </row>
    <row r="38" spans="1:12" s="202" customFormat="1" ht="10.9" customHeight="1">
      <c r="A38" s="201" t="s">
        <v>207</v>
      </c>
      <c r="B38" s="344">
        <v>293.68456530699996</v>
      </c>
      <c r="C38" s="344">
        <v>1281.1136363636365</v>
      </c>
      <c r="D38" s="344">
        <v>135.10764186325</v>
      </c>
      <c r="E38" s="344">
        <v>16.909772727272728</v>
      </c>
      <c r="F38" s="344">
        <v>106.862238805</v>
      </c>
      <c r="G38" s="344">
        <v>932.61683947249981</v>
      </c>
      <c r="H38" s="344" t="s">
        <v>381</v>
      </c>
      <c r="I38" s="344" t="s">
        <v>381</v>
      </c>
      <c r="J38" s="230"/>
      <c r="K38" s="230"/>
      <c r="L38" s="230"/>
    </row>
    <row r="39" spans="1:12" s="202" customFormat="1" ht="10.9" customHeight="1">
      <c r="A39" s="201"/>
      <c r="B39" s="344"/>
      <c r="C39" s="344"/>
      <c r="D39" s="344"/>
      <c r="E39" s="344"/>
      <c r="F39" s="344"/>
      <c r="G39" s="344"/>
      <c r="H39" s="344"/>
      <c r="I39" s="344"/>
      <c r="J39" s="230"/>
      <c r="K39" s="230"/>
      <c r="L39" s="230"/>
    </row>
    <row r="41" spans="1:12" s="345" customFormat="1" ht="22.5" customHeight="1">
      <c r="A41" s="481" t="s">
        <v>536</v>
      </c>
      <c r="B41" s="481"/>
      <c r="C41" s="481"/>
      <c r="D41" s="481"/>
      <c r="E41" s="481"/>
      <c r="F41" s="481"/>
      <c r="G41" s="481"/>
      <c r="H41" s="481"/>
      <c r="I41" s="481"/>
    </row>
    <row r="42" spans="1:12" s="345" customFormat="1" ht="9" customHeight="1">
      <c r="A42" s="346"/>
      <c r="B42" s="346"/>
      <c r="C42" s="346"/>
      <c r="D42" s="346"/>
      <c r="E42" s="346"/>
      <c r="F42" s="346"/>
      <c r="G42" s="346"/>
      <c r="H42" s="346"/>
      <c r="I42" s="346"/>
    </row>
  </sheetData>
  <mergeCells count="1">
    <mergeCell ref="A41:I41"/>
  </mergeCells>
  <pageMargins left="0.7" right="0.7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40"/>
  <sheetViews>
    <sheetView zoomScaleNormal="100" workbookViewId="0"/>
  </sheetViews>
  <sheetFormatPr baseColWidth="10" defaultColWidth="11.42578125" defaultRowHeight="15"/>
  <cols>
    <col min="1" max="1" width="14.140625" style="271" customWidth="1"/>
    <col min="2" max="9" width="18" style="270" customWidth="1"/>
    <col min="10" max="16384" width="11.42578125" style="270"/>
  </cols>
  <sheetData>
    <row r="1" spans="1:9" ht="15.75">
      <c r="A1" s="347" t="s">
        <v>641</v>
      </c>
    </row>
    <row r="2" spans="1:9" ht="15.75">
      <c r="A2" s="426" t="s">
        <v>537</v>
      </c>
    </row>
    <row r="4" spans="1:9">
      <c r="A4" s="435" t="s">
        <v>0</v>
      </c>
      <c r="B4" s="441" t="s">
        <v>538</v>
      </c>
      <c r="C4" s="441" t="s">
        <v>539</v>
      </c>
      <c r="D4" s="441" t="s">
        <v>540</v>
      </c>
      <c r="E4" s="441" t="s">
        <v>541</v>
      </c>
      <c r="F4" s="441" t="s">
        <v>542</v>
      </c>
      <c r="G4" s="441" t="s">
        <v>23</v>
      </c>
      <c r="H4" s="441" t="s">
        <v>543</v>
      </c>
      <c r="I4" s="441" t="s">
        <v>371</v>
      </c>
    </row>
    <row r="5" spans="1:9">
      <c r="A5" s="271">
        <v>2008</v>
      </c>
      <c r="B5" s="348">
        <v>141038944</v>
      </c>
      <c r="C5" s="348">
        <v>176688012</v>
      </c>
      <c r="D5" s="348">
        <v>167839351</v>
      </c>
      <c r="E5" s="348">
        <v>440246645</v>
      </c>
      <c r="F5" s="348">
        <v>321482441</v>
      </c>
      <c r="G5" s="348">
        <v>328783686</v>
      </c>
      <c r="H5" s="348">
        <v>131980228</v>
      </c>
      <c r="I5" s="348">
        <v>1708059306</v>
      </c>
    </row>
    <row r="6" spans="1:9">
      <c r="A6" s="271">
        <v>2009</v>
      </c>
      <c r="B6" s="348">
        <v>319825374</v>
      </c>
      <c r="C6" s="348">
        <v>499659327</v>
      </c>
      <c r="D6" s="348">
        <v>393600074</v>
      </c>
      <c r="E6" s="348">
        <v>531388349</v>
      </c>
      <c r="F6" s="348">
        <v>376380329</v>
      </c>
      <c r="G6" s="348">
        <v>504747514</v>
      </c>
      <c r="H6" s="348">
        <v>196060821</v>
      </c>
      <c r="I6" s="348">
        <v>2821661789</v>
      </c>
    </row>
    <row r="7" spans="1:9">
      <c r="A7" s="271">
        <v>2010</v>
      </c>
      <c r="B7" s="348">
        <v>416011993</v>
      </c>
      <c r="C7" s="348">
        <v>518078947</v>
      </c>
      <c r="D7" s="348">
        <v>615815227</v>
      </c>
      <c r="E7" s="348">
        <v>737890193</v>
      </c>
      <c r="F7" s="348">
        <v>827591969</v>
      </c>
      <c r="G7" s="348">
        <v>443780328</v>
      </c>
      <c r="H7" s="348">
        <v>510276007</v>
      </c>
      <c r="I7" s="348">
        <v>4069444664</v>
      </c>
    </row>
    <row r="8" spans="1:9">
      <c r="A8" s="271">
        <v>2011</v>
      </c>
      <c r="B8" s="348">
        <v>1124827734</v>
      </c>
      <c r="C8" s="348">
        <v>776151268</v>
      </c>
      <c r="D8" s="348">
        <v>869366744</v>
      </c>
      <c r="E8" s="348">
        <v>869507216</v>
      </c>
      <c r="F8" s="348">
        <v>1406825781</v>
      </c>
      <c r="G8" s="348">
        <v>1412256088</v>
      </c>
      <c r="H8" s="348">
        <v>788187748</v>
      </c>
      <c r="I8" s="348">
        <v>7247122580</v>
      </c>
    </row>
    <row r="9" spans="1:9">
      <c r="A9" s="271">
        <v>2012</v>
      </c>
      <c r="B9" s="348">
        <v>1140068755</v>
      </c>
      <c r="C9" s="348">
        <v>525257850</v>
      </c>
      <c r="D9" s="348">
        <v>905401645</v>
      </c>
      <c r="E9" s="348">
        <v>1005372534</v>
      </c>
      <c r="F9" s="348">
        <v>1797233970</v>
      </c>
      <c r="G9" s="348">
        <v>2491504593</v>
      </c>
      <c r="H9" s="348">
        <v>638740607</v>
      </c>
      <c r="I9" s="348">
        <v>8503579954</v>
      </c>
    </row>
    <row r="10" spans="1:9">
      <c r="A10" s="271">
        <v>2013</v>
      </c>
      <c r="B10" s="348">
        <v>1414373690</v>
      </c>
      <c r="C10" s="348">
        <v>789358144</v>
      </c>
      <c r="D10" s="348">
        <v>776418375</v>
      </c>
      <c r="E10" s="348">
        <v>1076799641</v>
      </c>
      <c r="F10" s="348">
        <v>1807744001</v>
      </c>
      <c r="G10" s="348">
        <v>3671179592</v>
      </c>
      <c r="H10" s="348">
        <v>404548165</v>
      </c>
      <c r="I10" s="348">
        <v>9940421607</v>
      </c>
    </row>
    <row r="11" spans="1:9">
      <c r="A11" s="271">
        <v>2014</v>
      </c>
      <c r="B11" s="348">
        <v>889223861</v>
      </c>
      <c r="C11" s="348">
        <v>557214266</v>
      </c>
      <c r="D11" s="348">
        <v>616284597</v>
      </c>
      <c r="E11" s="348">
        <v>910292888</v>
      </c>
      <c r="F11" s="348">
        <v>1461861124</v>
      </c>
      <c r="G11" s="348">
        <v>4014970530</v>
      </c>
      <c r="H11" s="348">
        <v>417363603</v>
      </c>
      <c r="I11" s="348">
        <v>8867210870</v>
      </c>
    </row>
    <row r="12" spans="1:9">
      <c r="A12" s="271">
        <v>2015</v>
      </c>
      <c r="B12" s="348">
        <v>446144458</v>
      </c>
      <c r="C12" s="348">
        <v>654180732</v>
      </c>
      <c r="D12" s="348">
        <v>526104407</v>
      </c>
      <c r="E12" s="348">
        <v>794705359</v>
      </c>
      <c r="F12" s="348">
        <v>1226746896</v>
      </c>
      <c r="G12" s="348">
        <v>3593604912</v>
      </c>
      <c r="H12" s="348">
        <v>375326644</v>
      </c>
      <c r="I12" s="348">
        <v>7616813408</v>
      </c>
    </row>
    <row r="13" spans="1:9">
      <c r="A13" s="271">
        <v>2016</v>
      </c>
      <c r="B13" s="348">
        <v>234040659</v>
      </c>
      <c r="C13" s="348">
        <v>386357050</v>
      </c>
      <c r="D13" s="348">
        <v>373166169</v>
      </c>
      <c r="E13" s="348">
        <v>933341784</v>
      </c>
      <c r="F13" s="348">
        <v>1074886960</v>
      </c>
      <c r="G13" s="348">
        <v>900298553</v>
      </c>
      <c r="H13" s="348">
        <v>349298041</v>
      </c>
      <c r="I13" s="348">
        <v>4251389215</v>
      </c>
    </row>
    <row r="14" spans="1:9">
      <c r="A14" s="442">
        <v>2017</v>
      </c>
      <c r="B14" s="443"/>
      <c r="C14" s="443"/>
      <c r="D14" s="443"/>
      <c r="E14" s="443"/>
      <c r="F14" s="443"/>
      <c r="G14" s="443"/>
      <c r="H14" s="443"/>
      <c r="I14" s="443"/>
    </row>
    <row r="15" spans="1:9" ht="15" customHeight="1">
      <c r="A15" s="271" t="s">
        <v>299</v>
      </c>
      <c r="B15" s="348">
        <v>70747552.74000001</v>
      </c>
      <c r="C15" s="348">
        <v>32650710.330000002</v>
      </c>
      <c r="D15" s="348">
        <v>25360436.479999997</v>
      </c>
      <c r="E15" s="348">
        <v>64370828.360000014</v>
      </c>
      <c r="F15" s="348">
        <v>53156385.049999997</v>
      </c>
      <c r="G15" s="348">
        <v>29576902.420000002</v>
      </c>
      <c r="H15" s="348">
        <v>19583929.740000002</v>
      </c>
      <c r="I15" s="348">
        <v>295446745.12000006</v>
      </c>
    </row>
    <row r="16" spans="1:9">
      <c r="A16" s="271" t="s">
        <v>300</v>
      </c>
      <c r="B16" s="348">
        <v>15263055.969999999</v>
      </c>
      <c r="C16" s="348">
        <v>22584611.109999999</v>
      </c>
      <c r="D16" s="348">
        <v>25706554.850000001</v>
      </c>
      <c r="E16" s="348">
        <v>74335750.979999989</v>
      </c>
      <c r="F16" s="348">
        <v>62348183.960000001</v>
      </c>
      <c r="G16" s="348">
        <v>39069987.570000008</v>
      </c>
      <c r="H16" s="348">
        <v>29650427.900000006</v>
      </c>
      <c r="I16" s="348">
        <v>268958572.34000003</v>
      </c>
    </row>
    <row r="17" spans="1:9">
      <c r="A17" s="271" t="s">
        <v>301</v>
      </c>
      <c r="B17" s="348">
        <v>11323986.51</v>
      </c>
      <c r="C17" s="348">
        <v>19305309.700000003</v>
      </c>
      <c r="D17" s="348">
        <v>31169662.449999996</v>
      </c>
      <c r="E17" s="348">
        <v>85232497.099999994</v>
      </c>
      <c r="F17" s="348">
        <v>70573363.519999996</v>
      </c>
      <c r="G17" s="348">
        <v>43882092.020000003</v>
      </c>
      <c r="H17" s="348">
        <v>42602994.519999996</v>
      </c>
      <c r="I17" s="348">
        <v>304089905.81999999</v>
      </c>
    </row>
    <row r="18" spans="1:9">
      <c r="A18" s="271" t="s">
        <v>302</v>
      </c>
      <c r="B18" s="348">
        <v>14246120.27</v>
      </c>
      <c r="C18" s="348">
        <v>24676326.150000002</v>
      </c>
      <c r="D18" s="348">
        <v>32449524.799999997</v>
      </c>
      <c r="E18" s="348">
        <v>75510053.049999997</v>
      </c>
      <c r="F18" s="348">
        <v>88297385.220000014</v>
      </c>
      <c r="G18" s="348">
        <v>38236787.380000003</v>
      </c>
      <c r="H18" s="348">
        <v>38806073.439999998</v>
      </c>
      <c r="I18" s="348">
        <v>312222270.31</v>
      </c>
    </row>
    <row r="19" spans="1:9">
      <c r="A19" s="271" t="s">
        <v>376</v>
      </c>
      <c r="B19" s="348">
        <v>12535512.779999999</v>
      </c>
      <c r="C19" s="348">
        <v>32045347.310000002</v>
      </c>
      <c r="D19" s="348">
        <v>40201698.529999994</v>
      </c>
      <c r="E19" s="348">
        <v>95158706.779999986</v>
      </c>
      <c r="F19" s="348">
        <v>98842600.370000005</v>
      </c>
      <c r="G19" s="348">
        <v>48344322.390000001</v>
      </c>
      <c r="H19" s="348">
        <v>54273424.530000001</v>
      </c>
      <c r="I19" s="348">
        <v>381401612.68999994</v>
      </c>
    </row>
    <row r="20" spans="1:9">
      <c r="A20" s="271" t="s">
        <v>383</v>
      </c>
      <c r="B20" s="348">
        <v>10452113.629999999</v>
      </c>
      <c r="C20" s="348">
        <v>60812770.589999996</v>
      </c>
      <c r="D20" s="348">
        <v>43091578.239999995</v>
      </c>
      <c r="E20" s="348">
        <v>78132207.479999974</v>
      </c>
      <c r="F20" s="348">
        <v>116709920.05</v>
      </c>
      <c r="G20" s="348">
        <v>43247795.75</v>
      </c>
      <c r="H20" s="348">
        <v>44644886.68</v>
      </c>
      <c r="I20" s="348">
        <v>397091272.41999996</v>
      </c>
    </row>
    <row r="21" spans="1:9">
      <c r="A21" s="271" t="s">
        <v>419</v>
      </c>
      <c r="B21" s="348">
        <v>15897635.719999999</v>
      </c>
      <c r="C21" s="348">
        <v>44332869</v>
      </c>
      <c r="D21" s="348">
        <v>47087259.030000001</v>
      </c>
      <c r="E21" s="348">
        <v>75975938.560000002</v>
      </c>
      <c r="F21" s="348">
        <v>121142435.66000001</v>
      </c>
      <c r="G21" s="348">
        <v>94203542.989999995</v>
      </c>
      <c r="H21" s="348">
        <v>22016810.889999997</v>
      </c>
      <c r="I21" s="348">
        <v>420656491.85000002</v>
      </c>
    </row>
    <row r="22" spans="1:9">
      <c r="A22" s="271" t="s">
        <v>422</v>
      </c>
      <c r="B22" s="348">
        <v>20591449.359999999</v>
      </c>
      <c r="C22" s="348">
        <v>47222079.810000002</v>
      </c>
      <c r="D22" s="348">
        <v>44836331.010000005</v>
      </c>
      <c r="E22" s="348">
        <v>81943745.310000002</v>
      </c>
      <c r="F22" s="348">
        <v>161918517.75000003</v>
      </c>
      <c r="G22" s="348">
        <v>56284297</v>
      </c>
      <c r="H22" s="348">
        <v>40149758.43</v>
      </c>
      <c r="I22" s="348">
        <v>452946178.67000002</v>
      </c>
    </row>
    <row r="25" spans="1:9">
      <c r="A25" s="8" t="s">
        <v>652</v>
      </c>
    </row>
    <row r="26" spans="1:9">
      <c r="A26" s="435" t="s">
        <v>0</v>
      </c>
      <c r="B26" s="441" t="s">
        <v>538</v>
      </c>
      <c r="C26" s="441" t="s">
        <v>539</v>
      </c>
      <c r="D26" s="441" t="s">
        <v>540</v>
      </c>
      <c r="E26" s="441" t="s">
        <v>541</v>
      </c>
      <c r="F26" s="441" t="s">
        <v>542</v>
      </c>
      <c r="G26" s="441" t="s">
        <v>23</v>
      </c>
      <c r="H26" s="441" t="s">
        <v>543</v>
      </c>
      <c r="I26" s="441" t="s">
        <v>371</v>
      </c>
    </row>
    <row r="27" spans="1:9">
      <c r="A27" s="271">
        <v>2017</v>
      </c>
      <c r="B27" s="349">
        <v>171057426.98000002</v>
      </c>
      <c r="C27" s="349">
        <v>283630024</v>
      </c>
      <c r="D27" s="349">
        <v>289903045.38999999</v>
      </c>
      <c r="E27" s="349">
        <v>630659727.61999989</v>
      </c>
      <c r="F27" s="349">
        <v>772988791.58000004</v>
      </c>
      <c r="G27" s="349">
        <v>392845727.52000004</v>
      </c>
      <c r="H27" s="349">
        <v>291728306.13</v>
      </c>
      <c r="I27" s="349">
        <v>2832813049.2199998</v>
      </c>
    </row>
    <row r="28" spans="1:9">
      <c r="A28" s="271">
        <v>2016</v>
      </c>
      <c r="B28" s="349">
        <v>152694062.27999997</v>
      </c>
      <c r="C28" s="349">
        <v>215436166.11000001</v>
      </c>
      <c r="D28" s="349">
        <v>221141206.94999999</v>
      </c>
      <c r="E28" s="349">
        <v>591320938.86000001</v>
      </c>
      <c r="F28" s="349">
        <v>592645693.23000014</v>
      </c>
      <c r="G28" s="349">
        <v>719988288.95000005</v>
      </c>
      <c r="H28" s="349">
        <v>236993920.22</v>
      </c>
      <c r="I28" s="349">
        <v>2730220276.5999999</v>
      </c>
    </row>
    <row r="29" spans="1:9">
      <c r="A29" s="275" t="s">
        <v>28</v>
      </c>
      <c r="B29" s="350">
        <f>B27/B28-1</f>
        <v>0.12026246748433844</v>
      </c>
      <c r="C29" s="350">
        <f t="shared" ref="C29:I29" si="0">C27/C28-1</f>
        <v>0.31653857902011096</v>
      </c>
      <c r="D29" s="350">
        <f t="shared" si="0"/>
        <v>0.31094086619300687</v>
      </c>
      <c r="E29" s="350">
        <f t="shared" si="0"/>
        <v>6.652696729434382E-2</v>
      </c>
      <c r="F29" s="350">
        <f t="shared" si="0"/>
        <v>0.3043017108031365</v>
      </c>
      <c r="G29" s="350">
        <f t="shared" si="0"/>
        <v>-0.45437205917208823</v>
      </c>
      <c r="H29" s="350">
        <f t="shared" si="0"/>
        <v>0.23095270063970585</v>
      </c>
      <c r="I29" s="350">
        <f t="shared" si="0"/>
        <v>3.7576738221196226E-2</v>
      </c>
    </row>
    <row r="33" spans="1:9" ht="44.25" customHeight="1">
      <c r="A33" s="482" t="s">
        <v>653</v>
      </c>
      <c r="B33" s="483"/>
      <c r="C33" s="483"/>
      <c r="D33" s="483"/>
      <c r="E33" s="483"/>
      <c r="F33" s="483"/>
      <c r="G33" s="483"/>
      <c r="H33" s="483"/>
      <c r="I33" s="483"/>
    </row>
    <row r="36" spans="1:9" ht="15" customHeight="1"/>
    <row r="37" spans="1:9" ht="254.25" customHeight="1"/>
    <row r="40" spans="1:9">
      <c r="A40" s="351" t="s">
        <v>544</v>
      </c>
    </row>
  </sheetData>
  <mergeCells count="1">
    <mergeCell ref="A33:I33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53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30.5703125" style="270" customWidth="1"/>
    <col min="2" max="2" width="20.85546875" style="270" customWidth="1"/>
    <col min="3" max="3" width="22.28515625" style="270" customWidth="1"/>
    <col min="4" max="4" width="20.85546875" style="270" customWidth="1"/>
    <col min="5" max="16384" width="11.42578125" style="270"/>
  </cols>
  <sheetData>
    <row r="1" spans="1:4" s="352" customFormat="1" ht="15.75">
      <c r="A1" s="177" t="s">
        <v>563</v>
      </c>
    </row>
    <row r="2" spans="1:4" s="352" customFormat="1" ht="15.75">
      <c r="A2" s="446" t="s">
        <v>655</v>
      </c>
    </row>
    <row r="4" spans="1:4">
      <c r="A4" s="444" t="s">
        <v>545</v>
      </c>
      <c r="B4" s="445">
        <v>2016</v>
      </c>
      <c r="C4" s="445">
        <v>2017</v>
      </c>
      <c r="D4" s="445" t="s">
        <v>28</v>
      </c>
    </row>
    <row r="5" spans="1:4">
      <c r="A5" s="353"/>
      <c r="B5" s="354"/>
      <c r="C5" s="354"/>
      <c r="D5" s="354"/>
    </row>
    <row r="6" spans="1:4">
      <c r="A6" s="270" t="s">
        <v>44</v>
      </c>
      <c r="B6" s="348">
        <v>469860953.53999996</v>
      </c>
      <c r="C6" s="348">
        <v>456221093.41999996</v>
      </c>
      <c r="D6" s="355">
        <f>C6/B6-1</f>
        <v>-2.9029567188410432E-2</v>
      </c>
    </row>
    <row r="7" spans="1:4">
      <c r="A7" s="270" t="s">
        <v>42</v>
      </c>
      <c r="B7" s="348">
        <v>227889307.50000003</v>
      </c>
      <c r="C7" s="348">
        <v>410227487.49000001</v>
      </c>
      <c r="D7" s="355">
        <f t="shared" ref="D7:D28" si="0">C7/B7-1</f>
        <v>0.80011731129596741</v>
      </c>
    </row>
    <row r="8" spans="1:4">
      <c r="A8" s="270" t="s">
        <v>52</v>
      </c>
      <c r="B8" s="348">
        <v>328641148.49999994</v>
      </c>
      <c r="C8" s="348">
        <v>364045723.15999997</v>
      </c>
      <c r="D8" s="355">
        <f t="shared" si="0"/>
        <v>0.1077301939260964</v>
      </c>
    </row>
    <row r="9" spans="1:4">
      <c r="A9" s="270" t="s">
        <v>45</v>
      </c>
      <c r="B9" s="348">
        <v>216288102.86000001</v>
      </c>
      <c r="C9" s="348">
        <v>280008804.64999998</v>
      </c>
      <c r="D9" s="355">
        <f t="shared" si="0"/>
        <v>0.29461029500658853</v>
      </c>
    </row>
    <row r="10" spans="1:4">
      <c r="A10" s="270" t="s">
        <v>43</v>
      </c>
      <c r="B10" s="348">
        <v>199963653.74000001</v>
      </c>
      <c r="C10" s="348">
        <v>185866774.19999999</v>
      </c>
      <c r="D10" s="355">
        <f t="shared" si="0"/>
        <v>-7.0497209249483439E-2</v>
      </c>
    </row>
    <row r="11" spans="1:4">
      <c r="A11" s="270" t="s">
        <v>469</v>
      </c>
      <c r="B11" s="348">
        <v>161039626.41</v>
      </c>
      <c r="C11" s="348">
        <v>164607566.91</v>
      </c>
      <c r="D11" s="355">
        <f t="shared" si="0"/>
        <v>2.2155668015002572E-2</v>
      </c>
    </row>
    <row r="12" spans="1:4">
      <c r="A12" s="270" t="s">
        <v>48</v>
      </c>
      <c r="B12" s="348">
        <v>142914308.74000004</v>
      </c>
      <c r="C12" s="348">
        <v>164397404.57000002</v>
      </c>
      <c r="D12" s="355">
        <f t="shared" si="0"/>
        <v>0.15032151797398807</v>
      </c>
    </row>
    <row r="13" spans="1:4">
      <c r="A13" s="270" t="s">
        <v>468</v>
      </c>
      <c r="B13" s="348">
        <v>180173792.23999998</v>
      </c>
      <c r="C13" s="348">
        <v>149191040.63999999</v>
      </c>
      <c r="D13" s="355">
        <f t="shared" si="0"/>
        <v>-0.1719603679026166</v>
      </c>
    </row>
    <row r="14" spans="1:4">
      <c r="A14" s="270" t="s">
        <v>47</v>
      </c>
      <c r="B14" s="348">
        <v>126750880.82000001</v>
      </c>
      <c r="C14" s="348">
        <v>138591474.53999999</v>
      </c>
      <c r="D14" s="355">
        <f t="shared" si="0"/>
        <v>9.34162638034437E-2</v>
      </c>
    </row>
    <row r="15" spans="1:4">
      <c r="A15" s="270" t="s">
        <v>49</v>
      </c>
      <c r="B15" s="348">
        <v>112671741.17</v>
      </c>
      <c r="C15" s="348">
        <v>131646434.32999998</v>
      </c>
      <c r="D15" s="355">
        <f t="shared" si="0"/>
        <v>0.16840685129176114</v>
      </c>
    </row>
    <row r="16" spans="1:4">
      <c r="A16" s="270" t="s">
        <v>46</v>
      </c>
      <c r="B16" s="348">
        <v>76171714.640000001</v>
      </c>
      <c r="C16" s="348">
        <v>100716741.16</v>
      </c>
      <c r="D16" s="355">
        <f t="shared" si="0"/>
        <v>0.3222328214088892</v>
      </c>
    </row>
    <row r="17" spans="1:4">
      <c r="A17" s="270" t="s">
        <v>467</v>
      </c>
      <c r="B17" s="348">
        <v>307529379.28000003</v>
      </c>
      <c r="C17" s="348">
        <v>100031097.17</v>
      </c>
      <c r="D17" s="355">
        <f t="shared" si="0"/>
        <v>-0.67472669634297455</v>
      </c>
    </row>
    <row r="18" spans="1:4">
      <c r="A18" s="270" t="s">
        <v>51</v>
      </c>
      <c r="B18" s="348">
        <v>64095705.579999998</v>
      </c>
      <c r="C18" s="348">
        <v>67057190.730000004</v>
      </c>
      <c r="D18" s="355">
        <f t="shared" si="0"/>
        <v>4.6204111854321939E-2</v>
      </c>
    </row>
    <row r="19" spans="1:4">
      <c r="A19" s="270" t="s">
        <v>53</v>
      </c>
      <c r="B19" s="348">
        <v>44221265.45000001</v>
      </c>
      <c r="C19" s="348">
        <v>46698024.25</v>
      </c>
      <c r="D19" s="355">
        <f t="shared" si="0"/>
        <v>5.6008320313682747E-2</v>
      </c>
    </row>
    <row r="20" spans="1:4">
      <c r="A20" s="270" t="s">
        <v>50</v>
      </c>
      <c r="B20" s="348">
        <v>24342302.140000001</v>
      </c>
      <c r="C20" s="348">
        <v>30501296.780000001</v>
      </c>
      <c r="D20" s="355">
        <f t="shared" si="0"/>
        <v>0.25301611181135386</v>
      </c>
    </row>
    <row r="21" spans="1:4">
      <c r="A21" s="270" t="s">
        <v>470</v>
      </c>
      <c r="B21" s="348">
        <v>22468189.140000001</v>
      </c>
      <c r="C21" s="348">
        <v>23883363.169999994</v>
      </c>
      <c r="D21" s="355">
        <f t="shared" si="0"/>
        <v>6.2985673708815471E-2</v>
      </c>
    </row>
    <row r="22" spans="1:4">
      <c r="A22" s="270" t="s">
        <v>259</v>
      </c>
      <c r="B22" s="348">
        <v>17984358.510000002</v>
      </c>
      <c r="C22" s="348">
        <v>11098071.920000002</v>
      </c>
      <c r="D22" s="355">
        <f t="shared" si="0"/>
        <v>-0.38290421013187415</v>
      </c>
    </row>
    <row r="23" spans="1:4">
      <c r="A23" s="270" t="s">
        <v>32</v>
      </c>
      <c r="B23" s="348">
        <v>5411249</v>
      </c>
      <c r="C23" s="348">
        <v>5947922</v>
      </c>
      <c r="D23" s="355">
        <f t="shared" si="0"/>
        <v>9.91772879052506E-2</v>
      </c>
    </row>
    <row r="24" spans="1:4">
      <c r="A24" s="270" t="s">
        <v>365</v>
      </c>
      <c r="B24" s="348">
        <v>544200.71</v>
      </c>
      <c r="C24" s="348">
        <v>1395753.1099999999</v>
      </c>
      <c r="D24" s="355">
        <f t="shared" si="0"/>
        <v>1.5647763487849913</v>
      </c>
    </row>
    <row r="25" spans="1:4">
      <c r="A25" s="270" t="s">
        <v>363</v>
      </c>
      <c r="B25" s="348">
        <v>488265</v>
      </c>
      <c r="C25" s="348">
        <v>226122</v>
      </c>
      <c r="D25" s="355">
        <f t="shared" si="0"/>
        <v>-0.53688673159042732</v>
      </c>
    </row>
    <row r="26" spans="1:4">
      <c r="A26" s="270" t="s">
        <v>364</v>
      </c>
      <c r="B26" s="348">
        <v>505500</v>
      </c>
      <c r="C26" s="348">
        <v>213450</v>
      </c>
      <c r="D26" s="355">
        <f t="shared" si="0"/>
        <v>-0.57774480712166176</v>
      </c>
    </row>
    <row r="27" spans="1:4">
      <c r="A27" s="270" t="s">
        <v>366</v>
      </c>
      <c r="B27" s="348">
        <v>241000</v>
      </c>
      <c r="C27" s="348">
        <v>190610</v>
      </c>
      <c r="D27" s="355">
        <f t="shared" si="0"/>
        <v>-0.20908713692946057</v>
      </c>
    </row>
    <row r="28" spans="1:4">
      <c r="A28" s="270" t="s">
        <v>546</v>
      </c>
      <c r="B28" s="348">
        <v>23631.629999999997</v>
      </c>
      <c r="C28" s="348">
        <v>33603.019999999997</v>
      </c>
      <c r="D28" s="355">
        <f t="shared" si="0"/>
        <v>0.42195100380295392</v>
      </c>
    </row>
    <row r="29" spans="1:4">
      <c r="A29" s="270" t="s">
        <v>367</v>
      </c>
      <c r="B29" s="270">
        <v>0</v>
      </c>
      <c r="C29" s="348">
        <v>16000</v>
      </c>
      <c r="D29" s="355" t="s">
        <v>112</v>
      </c>
    </row>
    <row r="31" spans="1:4">
      <c r="A31" s="22" t="s">
        <v>88</v>
      </c>
      <c r="B31" s="23">
        <f>SUM(B6:B30)</f>
        <v>2730220276.5999999</v>
      </c>
      <c r="C31" s="23">
        <f>SUM(C6:C30)</f>
        <v>2832813049.2200003</v>
      </c>
      <c r="D31" s="350">
        <f>C31/B31-1</f>
        <v>3.7576738221196226E-2</v>
      </c>
    </row>
    <row r="35" spans="1:4" ht="37.5" customHeight="1">
      <c r="A35" s="484" t="s">
        <v>654</v>
      </c>
      <c r="B35" s="485"/>
      <c r="C35" s="485"/>
      <c r="D35" s="485"/>
    </row>
    <row r="53" spans="1:1">
      <c r="A53" s="351" t="s">
        <v>544</v>
      </c>
    </row>
  </sheetData>
  <mergeCells count="1">
    <mergeCell ref="A35:D3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E64"/>
  <sheetViews>
    <sheetView zoomScaleNormal="100" workbookViewId="0"/>
  </sheetViews>
  <sheetFormatPr baseColWidth="10" defaultColWidth="11.42578125" defaultRowHeight="15"/>
  <cols>
    <col min="1" max="1" width="13.42578125" style="270" customWidth="1"/>
    <col min="2" max="2" width="53.5703125" style="270" customWidth="1"/>
    <col min="3" max="5" width="16" style="361" customWidth="1"/>
    <col min="6" max="16384" width="11.42578125" style="270"/>
  </cols>
  <sheetData>
    <row r="1" spans="1:5" s="357" customFormat="1" ht="18.75">
      <c r="A1" s="356" t="s">
        <v>574</v>
      </c>
      <c r="C1" s="358"/>
      <c r="D1" s="358"/>
      <c r="E1" s="358"/>
    </row>
    <row r="2" spans="1:5" s="357" customFormat="1" ht="18.75">
      <c r="A2" s="447" t="s">
        <v>656</v>
      </c>
      <c r="C2" s="358"/>
      <c r="D2" s="358"/>
      <c r="E2" s="358"/>
    </row>
    <row r="4" spans="1:5">
      <c r="A4" s="444" t="s">
        <v>303</v>
      </c>
      <c r="B4" s="444" t="s">
        <v>304</v>
      </c>
      <c r="C4" s="445">
        <v>2016</v>
      </c>
      <c r="D4" s="445">
        <v>2017</v>
      </c>
      <c r="E4" s="445" t="s">
        <v>547</v>
      </c>
    </row>
    <row r="5" spans="1:5">
      <c r="A5" s="270" t="s">
        <v>305</v>
      </c>
      <c r="B5" s="270" t="s">
        <v>471</v>
      </c>
      <c r="C5" s="349">
        <v>320833865</v>
      </c>
      <c r="D5" s="349">
        <v>374528354</v>
      </c>
      <c r="E5" s="355">
        <f>D5/C5-1</f>
        <v>0.167359168895715</v>
      </c>
    </row>
    <row r="6" spans="1:5">
      <c r="A6" s="270" t="s">
        <v>306</v>
      </c>
      <c r="B6" s="270" t="s">
        <v>458</v>
      </c>
      <c r="C6" s="349">
        <v>357231764</v>
      </c>
      <c r="D6" s="349">
        <v>337493974</v>
      </c>
      <c r="E6" s="355">
        <f t="shared" ref="E6:E55" si="0">D6/C6-1</f>
        <v>-5.5252057596983484E-2</v>
      </c>
    </row>
    <row r="7" spans="1:5">
      <c r="A7" s="270" t="s">
        <v>307</v>
      </c>
      <c r="B7" s="270" t="s">
        <v>24</v>
      </c>
      <c r="C7" s="349">
        <v>100392860</v>
      </c>
      <c r="D7" s="349">
        <v>221637643</v>
      </c>
      <c r="E7" s="355">
        <f t="shared" si="0"/>
        <v>1.2077032470237423</v>
      </c>
    </row>
    <row r="8" spans="1:5">
      <c r="A8" s="270" t="s">
        <v>308</v>
      </c>
      <c r="B8" s="270" t="s">
        <v>188</v>
      </c>
      <c r="C8" s="349">
        <v>105172947.42</v>
      </c>
      <c r="D8" s="349">
        <v>148841018.11999997</v>
      </c>
      <c r="E8" s="355">
        <f t="shared" si="0"/>
        <v>0.41520249998904113</v>
      </c>
    </row>
    <row r="9" spans="1:5">
      <c r="A9" s="270" t="s">
        <v>309</v>
      </c>
      <c r="B9" s="270" t="s">
        <v>33</v>
      </c>
      <c r="C9" s="349">
        <v>138606943</v>
      </c>
      <c r="D9" s="349">
        <v>131507605</v>
      </c>
      <c r="E9" s="355">
        <f t="shared" si="0"/>
        <v>-5.121920912720801E-2</v>
      </c>
    </row>
    <row r="10" spans="1:5">
      <c r="A10" s="270" t="s">
        <v>310</v>
      </c>
      <c r="B10" s="270" t="s">
        <v>34</v>
      </c>
      <c r="C10" s="349">
        <v>100588753</v>
      </c>
      <c r="D10" s="349">
        <v>130074345</v>
      </c>
      <c r="E10" s="355">
        <f t="shared" si="0"/>
        <v>0.29313010769703052</v>
      </c>
    </row>
    <row r="11" spans="1:5">
      <c r="A11" s="270" t="s">
        <v>311</v>
      </c>
      <c r="B11" s="270" t="s">
        <v>456</v>
      </c>
      <c r="C11" s="349">
        <v>97592000</v>
      </c>
      <c r="D11" s="349">
        <v>99717700</v>
      </c>
      <c r="E11" s="355">
        <f t="shared" si="0"/>
        <v>2.178149848348232E-2</v>
      </c>
    </row>
    <row r="12" spans="1:5">
      <c r="A12" s="270" t="s">
        <v>312</v>
      </c>
      <c r="B12" s="270" t="s">
        <v>457</v>
      </c>
      <c r="C12" s="349">
        <v>131448389</v>
      </c>
      <c r="D12" s="349">
        <v>96971921.25</v>
      </c>
      <c r="E12" s="355">
        <f t="shared" si="0"/>
        <v>-0.2622814019424764</v>
      </c>
    </row>
    <row r="13" spans="1:5">
      <c r="A13" s="270" t="s">
        <v>313</v>
      </c>
      <c r="B13" s="270" t="s">
        <v>455</v>
      </c>
      <c r="C13" s="349">
        <v>103599197.63</v>
      </c>
      <c r="D13" s="349">
        <v>94822746.840000018</v>
      </c>
      <c r="E13" s="355">
        <f t="shared" si="0"/>
        <v>-8.4715432076459596E-2</v>
      </c>
    </row>
    <row r="14" spans="1:5">
      <c r="A14" s="270" t="s">
        <v>314</v>
      </c>
      <c r="B14" s="270" t="s">
        <v>224</v>
      </c>
      <c r="C14" s="349">
        <v>299295496</v>
      </c>
      <c r="D14" s="349">
        <v>88931802</v>
      </c>
      <c r="E14" s="355">
        <f t="shared" si="0"/>
        <v>-0.70286287903243294</v>
      </c>
    </row>
    <row r="15" spans="1:5">
      <c r="A15" s="270" t="s">
        <v>315</v>
      </c>
      <c r="B15" s="270" t="s">
        <v>316</v>
      </c>
      <c r="C15" s="349">
        <v>52783193</v>
      </c>
      <c r="D15" s="349">
        <v>82481461</v>
      </c>
      <c r="E15" s="355">
        <f t="shared" si="0"/>
        <v>0.5626462953842144</v>
      </c>
    </row>
    <row r="16" spans="1:5">
      <c r="A16" s="270" t="s">
        <v>317</v>
      </c>
      <c r="B16" s="270" t="s">
        <v>318</v>
      </c>
      <c r="C16" s="349">
        <v>80588047</v>
      </c>
      <c r="D16" s="349">
        <v>78242825</v>
      </c>
      <c r="E16" s="355">
        <f t="shared" si="0"/>
        <v>-2.9101362885739168E-2</v>
      </c>
    </row>
    <row r="17" spans="1:5">
      <c r="A17" s="270" t="s">
        <v>319</v>
      </c>
      <c r="B17" s="270" t="s">
        <v>26</v>
      </c>
      <c r="C17" s="349">
        <v>89731255.609999999</v>
      </c>
      <c r="D17" s="349">
        <v>70019005.219999999</v>
      </c>
      <c r="E17" s="355">
        <f t="shared" si="0"/>
        <v>-0.21968098246251655</v>
      </c>
    </row>
    <row r="18" spans="1:5">
      <c r="A18" s="270" t="s">
        <v>320</v>
      </c>
      <c r="B18" s="270" t="s">
        <v>37</v>
      </c>
      <c r="C18" s="349">
        <v>31334583</v>
      </c>
      <c r="D18" s="349">
        <v>51418696.590000004</v>
      </c>
      <c r="E18" s="355">
        <f t="shared" si="0"/>
        <v>0.64095678535118861</v>
      </c>
    </row>
    <row r="19" spans="1:5">
      <c r="A19" s="270" t="s">
        <v>321</v>
      </c>
      <c r="B19" s="270" t="s">
        <v>459</v>
      </c>
      <c r="C19" s="349">
        <v>41524615</v>
      </c>
      <c r="D19" s="349">
        <v>47984672.300000004</v>
      </c>
      <c r="E19" s="355">
        <f t="shared" si="0"/>
        <v>0.15557175665566092</v>
      </c>
    </row>
    <row r="20" spans="1:5">
      <c r="A20" s="270" t="s">
        <v>322</v>
      </c>
      <c r="B20" s="270" t="s">
        <v>460</v>
      </c>
      <c r="C20" s="349">
        <v>35549903</v>
      </c>
      <c r="D20" s="349">
        <v>40508547</v>
      </c>
      <c r="E20" s="355">
        <f t="shared" si="0"/>
        <v>0.1394840374107349</v>
      </c>
    </row>
    <row r="21" spans="1:5">
      <c r="A21" s="270" t="s">
        <v>324</v>
      </c>
      <c r="B21" s="270" t="s">
        <v>548</v>
      </c>
      <c r="C21" s="349">
        <v>28937258.670000002</v>
      </c>
      <c r="D21" s="349">
        <v>39014276</v>
      </c>
      <c r="E21" s="355">
        <f t="shared" si="0"/>
        <v>0.34823676440529949</v>
      </c>
    </row>
    <row r="22" spans="1:5">
      <c r="A22" s="270" t="s">
        <v>325</v>
      </c>
      <c r="B22" s="270" t="s">
        <v>462</v>
      </c>
      <c r="C22" s="349">
        <v>9371598</v>
      </c>
      <c r="D22" s="349">
        <v>31660359.740000002</v>
      </c>
      <c r="E22" s="355">
        <f t="shared" si="0"/>
        <v>2.3783309676748834</v>
      </c>
    </row>
    <row r="23" spans="1:5">
      <c r="A23" s="270" t="s">
        <v>326</v>
      </c>
      <c r="B23" s="270" t="s">
        <v>329</v>
      </c>
      <c r="C23" s="349">
        <v>14357306.300000001</v>
      </c>
      <c r="D23" s="349">
        <v>30877196.430000003</v>
      </c>
      <c r="E23" s="355">
        <f t="shared" si="0"/>
        <v>1.1506260147141947</v>
      </c>
    </row>
    <row r="24" spans="1:5">
      <c r="A24" s="270" t="s">
        <v>327</v>
      </c>
      <c r="B24" s="270" t="s">
        <v>323</v>
      </c>
      <c r="C24" s="349">
        <v>10915652.199999999</v>
      </c>
      <c r="D24" s="349">
        <v>28675965.379999995</v>
      </c>
      <c r="E24" s="355">
        <f t="shared" si="0"/>
        <v>1.6270501161625504</v>
      </c>
    </row>
    <row r="25" spans="1:5">
      <c r="A25" s="270" t="s">
        <v>328</v>
      </c>
      <c r="B25" s="270" t="s">
        <v>27</v>
      </c>
      <c r="C25" s="349">
        <v>53333669.969999999</v>
      </c>
      <c r="D25" s="349">
        <v>26607633</v>
      </c>
      <c r="E25" s="355">
        <f t="shared" si="0"/>
        <v>-0.5011100302123086</v>
      </c>
    </row>
    <row r="26" spans="1:5">
      <c r="A26" s="270" t="s">
        <v>330</v>
      </c>
      <c r="B26" s="270" t="s">
        <v>550</v>
      </c>
      <c r="C26" s="349">
        <v>26673100</v>
      </c>
      <c r="D26" s="349">
        <v>25517598</v>
      </c>
      <c r="E26" s="355">
        <f t="shared" si="0"/>
        <v>-4.3320873839186258E-2</v>
      </c>
    </row>
    <row r="27" spans="1:5">
      <c r="A27" s="270" t="s">
        <v>331</v>
      </c>
      <c r="B27" s="270" t="s">
        <v>549</v>
      </c>
      <c r="C27" s="349">
        <v>15720004.73</v>
      </c>
      <c r="D27" s="349">
        <v>25099674.57</v>
      </c>
      <c r="E27" s="355">
        <f t="shared" si="0"/>
        <v>0.59667092988209292</v>
      </c>
    </row>
    <row r="28" spans="1:5">
      <c r="A28" s="270" t="s">
        <v>332</v>
      </c>
      <c r="B28" s="270" t="s">
        <v>38</v>
      </c>
      <c r="C28" s="349">
        <v>13595004</v>
      </c>
      <c r="D28" s="349">
        <v>22954856</v>
      </c>
      <c r="E28" s="355">
        <f t="shared" si="0"/>
        <v>0.68847732593532163</v>
      </c>
    </row>
    <row r="29" spans="1:5">
      <c r="A29" s="270" t="s">
        <v>333</v>
      </c>
      <c r="B29" s="270" t="s">
        <v>551</v>
      </c>
      <c r="C29" s="349">
        <v>17373400</v>
      </c>
      <c r="D29" s="349">
        <v>22198400</v>
      </c>
      <c r="E29" s="355">
        <f t="shared" si="0"/>
        <v>0.27772341625703656</v>
      </c>
    </row>
    <row r="30" spans="1:5">
      <c r="A30" s="270" t="s">
        <v>334</v>
      </c>
      <c r="B30" s="270" t="s">
        <v>463</v>
      </c>
      <c r="C30" s="349">
        <v>19115165.949999999</v>
      </c>
      <c r="D30" s="349">
        <v>21573986.299999997</v>
      </c>
      <c r="E30" s="355">
        <f t="shared" si="0"/>
        <v>0.12863191229579662</v>
      </c>
    </row>
    <row r="31" spans="1:5">
      <c r="A31" s="270" t="s">
        <v>335</v>
      </c>
      <c r="B31" s="270" t="s">
        <v>258</v>
      </c>
      <c r="C31" s="349">
        <v>20240456</v>
      </c>
      <c r="D31" s="349">
        <v>21538068</v>
      </c>
      <c r="E31" s="355">
        <f t="shared" si="0"/>
        <v>6.4109820450685584E-2</v>
      </c>
    </row>
    <row r="32" spans="1:5">
      <c r="A32" s="270" t="s">
        <v>336</v>
      </c>
      <c r="B32" s="270" t="s">
        <v>25</v>
      </c>
      <c r="C32" s="349">
        <v>12741613</v>
      </c>
      <c r="D32" s="349">
        <v>21466590</v>
      </c>
      <c r="E32" s="355">
        <f t="shared" si="0"/>
        <v>0.6847623609349931</v>
      </c>
    </row>
    <row r="33" spans="1:5">
      <c r="A33" s="270" t="s">
        <v>337</v>
      </c>
      <c r="B33" s="270" t="s">
        <v>630</v>
      </c>
      <c r="C33" s="349">
        <v>2927000</v>
      </c>
      <c r="D33" s="349">
        <v>19030000</v>
      </c>
      <c r="E33" s="355" t="s">
        <v>112</v>
      </c>
    </row>
    <row r="34" spans="1:5">
      <c r="A34" s="270" t="s">
        <v>338</v>
      </c>
      <c r="B34" s="270" t="s">
        <v>378</v>
      </c>
      <c r="C34" s="349">
        <v>22764108.41</v>
      </c>
      <c r="D34" s="349">
        <v>18023992.960000001</v>
      </c>
      <c r="E34" s="355">
        <f t="shared" si="0"/>
        <v>-0.20822759075939579</v>
      </c>
    </row>
    <row r="35" spans="1:5">
      <c r="A35" s="270" t="s">
        <v>339</v>
      </c>
      <c r="B35" s="270" t="s">
        <v>29</v>
      </c>
      <c r="C35" s="349">
        <v>7701597.1699999999</v>
      </c>
      <c r="D35" s="349">
        <v>17413312</v>
      </c>
      <c r="E35" s="355">
        <f t="shared" si="0"/>
        <v>1.2610001036966727</v>
      </c>
    </row>
    <row r="36" spans="1:5">
      <c r="A36" s="270" t="s">
        <v>340</v>
      </c>
      <c r="B36" s="270" t="s">
        <v>552</v>
      </c>
      <c r="C36" s="349">
        <v>10408634.65</v>
      </c>
      <c r="D36" s="349">
        <v>16240785.440000001</v>
      </c>
      <c r="E36" s="355">
        <f t="shared" si="0"/>
        <v>0.5603185226604146</v>
      </c>
    </row>
    <row r="37" spans="1:5">
      <c r="A37" s="270" t="s">
        <v>342</v>
      </c>
      <c r="B37" s="270" t="s">
        <v>553</v>
      </c>
      <c r="C37" s="349">
        <v>7447020</v>
      </c>
      <c r="D37" s="349">
        <v>13811896</v>
      </c>
      <c r="E37" s="355">
        <f t="shared" si="0"/>
        <v>0.85468764687082888</v>
      </c>
    </row>
    <row r="38" spans="1:5">
      <c r="A38" s="270" t="s">
        <v>344</v>
      </c>
      <c r="B38" s="270" t="s">
        <v>554</v>
      </c>
      <c r="C38" s="349">
        <v>4200792.3</v>
      </c>
      <c r="D38" s="349">
        <v>12284842</v>
      </c>
      <c r="E38" s="355">
        <f t="shared" si="0"/>
        <v>1.9244107117602556</v>
      </c>
    </row>
    <row r="39" spans="1:5">
      <c r="A39" s="270" t="s">
        <v>345</v>
      </c>
      <c r="B39" s="270" t="s">
        <v>341</v>
      </c>
      <c r="C39" s="349">
        <v>10615696.220000001</v>
      </c>
      <c r="D39" s="349">
        <v>10893667.52</v>
      </c>
      <c r="E39" s="355">
        <f t="shared" si="0"/>
        <v>2.6184933539855848E-2</v>
      </c>
    </row>
    <row r="40" spans="1:5">
      <c r="A40" s="270" t="s">
        <v>346</v>
      </c>
      <c r="B40" s="270" t="s">
        <v>343</v>
      </c>
      <c r="C40" s="349">
        <v>8558925.3200000003</v>
      </c>
      <c r="D40" s="349">
        <v>10633304.109999999</v>
      </c>
      <c r="E40" s="355">
        <f t="shared" si="0"/>
        <v>0.24236439885188754</v>
      </c>
    </row>
    <row r="41" spans="1:5">
      <c r="A41" s="270" t="s">
        <v>347</v>
      </c>
      <c r="B41" s="270" t="s">
        <v>562</v>
      </c>
      <c r="C41" s="349">
        <v>10495998.51</v>
      </c>
      <c r="D41" s="349">
        <v>9412952.4299999997</v>
      </c>
      <c r="E41" s="355">
        <f t="shared" si="0"/>
        <v>-0.10318656952629468</v>
      </c>
    </row>
    <row r="42" spans="1:5">
      <c r="A42" s="270" t="s">
        <v>348</v>
      </c>
      <c r="B42" s="270" t="s">
        <v>350</v>
      </c>
      <c r="C42" s="349">
        <v>7274060.1399999997</v>
      </c>
      <c r="D42" s="349">
        <v>9333116.9799999986</v>
      </c>
      <c r="E42" s="355">
        <f t="shared" si="0"/>
        <v>0.28306843775971302</v>
      </c>
    </row>
    <row r="43" spans="1:5">
      <c r="A43" s="270" t="s">
        <v>349</v>
      </c>
      <c r="B43" s="270" t="s">
        <v>555</v>
      </c>
      <c r="C43" s="349">
        <v>5862355.7399999993</v>
      </c>
      <c r="D43" s="349">
        <v>8632398</v>
      </c>
      <c r="E43" s="355">
        <f t="shared" si="0"/>
        <v>0.47251350529608094</v>
      </c>
    </row>
    <row r="44" spans="1:5">
      <c r="A44" s="270" t="s">
        <v>351</v>
      </c>
      <c r="B44" s="270" t="s">
        <v>291</v>
      </c>
      <c r="C44" s="349">
        <v>7355842</v>
      </c>
      <c r="D44" s="349">
        <v>8621023</v>
      </c>
      <c r="E44" s="355">
        <f t="shared" si="0"/>
        <v>0.17199676121374008</v>
      </c>
    </row>
    <row r="45" spans="1:5">
      <c r="A45" s="270" t="s">
        <v>352</v>
      </c>
      <c r="B45" s="270" t="s">
        <v>625</v>
      </c>
      <c r="C45" s="349">
        <v>71585</v>
      </c>
      <c r="D45" s="349">
        <v>7959040</v>
      </c>
      <c r="E45" s="355" t="s">
        <v>112</v>
      </c>
    </row>
    <row r="46" spans="1:5">
      <c r="A46" s="270" t="s">
        <v>353</v>
      </c>
      <c r="B46" s="270" t="s">
        <v>626</v>
      </c>
      <c r="C46" s="349">
        <v>6491158.4199999999</v>
      </c>
      <c r="D46" s="349">
        <v>7649671.9000000004</v>
      </c>
      <c r="E46" s="355">
        <f t="shared" si="0"/>
        <v>0.17847561329430639</v>
      </c>
    </row>
    <row r="47" spans="1:5">
      <c r="A47" s="270" t="s">
        <v>354</v>
      </c>
      <c r="B47" s="270" t="s">
        <v>556</v>
      </c>
      <c r="C47" s="349">
        <v>971530</v>
      </c>
      <c r="D47" s="349">
        <v>6855500</v>
      </c>
      <c r="E47" s="355" t="s">
        <v>112</v>
      </c>
    </row>
    <row r="48" spans="1:5">
      <c r="A48" s="270" t="s">
        <v>355</v>
      </c>
      <c r="B48" s="270" t="s">
        <v>465</v>
      </c>
      <c r="C48" s="349">
        <v>7258891</v>
      </c>
      <c r="D48" s="349">
        <v>6715307</v>
      </c>
      <c r="E48" s="355">
        <f t="shared" si="0"/>
        <v>-7.4885268286849827E-2</v>
      </c>
    </row>
    <row r="49" spans="1:5">
      <c r="A49" s="270" t="s">
        <v>356</v>
      </c>
      <c r="B49" s="270" t="s">
        <v>39</v>
      </c>
      <c r="C49" s="349">
        <v>4477425</v>
      </c>
      <c r="D49" s="349">
        <v>6668934.3100000005</v>
      </c>
      <c r="E49" s="355">
        <f t="shared" si="0"/>
        <v>0.48945751408454652</v>
      </c>
    </row>
    <row r="50" spans="1:5">
      <c r="A50" s="270" t="s">
        <v>357</v>
      </c>
      <c r="B50" s="270" t="s">
        <v>557</v>
      </c>
      <c r="C50" s="349">
        <v>1167760.0899999999</v>
      </c>
      <c r="D50" s="349">
        <v>6607757.0499999998</v>
      </c>
      <c r="E50" s="355" t="s">
        <v>112</v>
      </c>
    </row>
    <row r="51" spans="1:5">
      <c r="A51" s="270" t="s">
        <v>358</v>
      </c>
      <c r="B51" s="270" t="s">
        <v>558</v>
      </c>
      <c r="C51" s="349">
        <v>11830530</v>
      </c>
      <c r="D51" s="349">
        <v>6364345</v>
      </c>
      <c r="E51" s="355">
        <f t="shared" si="0"/>
        <v>-0.46204058482587007</v>
      </c>
    </row>
    <row r="52" spans="1:5">
      <c r="A52" s="270" t="s">
        <v>359</v>
      </c>
      <c r="B52" s="270" t="s">
        <v>290</v>
      </c>
      <c r="C52" s="349">
        <v>9404541.9900000002</v>
      </c>
      <c r="D52" s="349">
        <v>6266357.2199999988</v>
      </c>
      <c r="E52" s="355">
        <f t="shared" si="0"/>
        <v>-0.33368820866947946</v>
      </c>
    </row>
    <row r="53" spans="1:5">
      <c r="A53" s="270" t="s">
        <v>361</v>
      </c>
      <c r="B53" s="270" t="s">
        <v>360</v>
      </c>
      <c r="C53" s="349">
        <v>6730000</v>
      </c>
      <c r="D53" s="349">
        <v>6175190</v>
      </c>
      <c r="E53" s="355">
        <f t="shared" si="0"/>
        <v>-8.2438335809806862E-2</v>
      </c>
    </row>
    <row r="54" spans="1:5">
      <c r="A54" s="270" t="s">
        <v>362</v>
      </c>
      <c r="B54" s="270" t="s">
        <v>632</v>
      </c>
      <c r="C54" s="349">
        <v>5937573</v>
      </c>
      <c r="D54" s="349">
        <v>6139065</v>
      </c>
      <c r="E54" s="355">
        <f t="shared" si="0"/>
        <v>3.3935077513994383E-2</v>
      </c>
    </row>
    <row r="55" spans="1:5">
      <c r="B55" s="270" t="s">
        <v>627</v>
      </c>
      <c r="C55" s="349">
        <v>241619211.15999889</v>
      </c>
      <c r="D55" s="349">
        <v>198713671.56000137</v>
      </c>
      <c r="E55" s="355">
        <f t="shared" si="0"/>
        <v>-0.17757503384772544</v>
      </c>
    </row>
    <row r="58" spans="1:5">
      <c r="A58" s="22"/>
      <c r="B58" s="22" t="s">
        <v>559</v>
      </c>
      <c r="C58" s="359">
        <f>SUM(C5:C57)</f>
        <v>2730220276.5999985</v>
      </c>
      <c r="D58" s="359">
        <f>SUM(D5:D57)</f>
        <v>2832813049.2200012</v>
      </c>
      <c r="E58" s="360">
        <f>D58/C58-1</f>
        <v>3.7576738221197115E-2</v>
      </c>
    </row>
    <row r="64" spans="1:5">
      <c r="A64" s="351" t="s">
        <v>544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123"/>
  <sheetViews>
    <sheetView zoomScaleNormal="100" workbookViewId="0"/>
  </sheetViews>
  <sheetFormatPr baseColWidth="10" defaultColWidth="11.42578125" defaultRowHeight="15"/>
  <cols>
    <col min="1" max="1" width="54.42578125" style="270" customWidth="1"/>
    <col min="2" max="4" width="22.140625" style="270" customWidth="1"/>
    <col min="5" max="5" width="23.42578125" style="270" customWidth="1"/>
    <col min="6" max="16384" width="11.42578125" style="270"/>
  </cols>
  <sheetData>
    <row r="1" spans="1:6">
      <c r="A1" s="176" t="s">
        <v>573</v>
      </c>
    </row>
    <row r="2" spans="1:6" ht="15.75">
      <c r="A2" s="180" t="s">
        <v>628</v>
      </c>
      <c r="B2" s="181"/>
      <c r="C2" s="181"/>
      <c r="D2" s="181"/>
      <c r="E2" s="181"/>
      <c r="F2" s="181"/>
    </row>
    <row r="4" spans="1:6">
      <c r="A4" s="270" t="s">
        <v>561</v>
      </c>
    </row>
    <row r="5" spans="1:6">
      <c r="A5" s="444" t="s">
        <v>560</v>
      </c>
      <c r="B5" s="445">
        <v>2016</v>
      </c>
      <c r="C5" s="445">
        <v>2017</v>
      </c>
      <c r="D5" s="445" t="s">
        <v>547</v>
      </c>
    </row>
    <row r="6" spans="1:6">
      <c r="A6" s="270" t="s">
        <v>458</v>
      </c>
      <c r="B6" s="348">
        <v>32368653</v>
      </c>
      <c r="C6" s="348">
        <v>60240533</v>
      </c>
      <c r="D6" s="184">
        <v>0.86107630119795231</v>
      </c>
    </row>
    <row r="7" spans="1:6">
      <c r="A7" s="270" t="s">
        <v>24</v>
      </c>
      <c r="B7" s="348">
        <v>24865738</v>
      </c>
      <c r="C7" s="348">
        <v>40366598</v>
      </c>
      <c r="D7" s="184">
        <v>0.62338226197026603</v>
      </c>
    </row>
    <row r="8" spans="1:6">
      <c r="A8" s="270" t="s">
        <v>471</v>
      </c>
      <c r="B8" s="348">
        <v>26958125</v>
      </c>
      <c r="C8" s="348">
        <v>18545448</v>
      </c>
      <c r="D8" s="184">
        <v>-0.31206461873739366</v>
      </c>
    </row>
    <row r="9" spans="1:6">
      <c r="A9" s="270" t="s">
        <v>26</v>
      </c>
      <c r="B9" s="348">
        <v>15894727.159999998</v>
      </c>
      <c r="C9" s="348">
        <v>6238105.5499999998</v>
      </c>
      <c r="D9" s="184">
        <v>-0.60753616672964639</v>
      </c>
    </row>
    <row r="10" spans="1:6">
      <c r="A10" s="270" t="s">
        <v>258</v>
      </c>
      <c r="B10" s="348">
        <v>8343369</v>
      </c>
      <c r="C10" s="348">
        <v>5286066</v>
      </c>
      <c r="D10" s="184">
        <v>-0.36643506957441296</v>
      </c>
    </row>
    <row r="11" spans="1:6">
      <c r="A11" s="270" t="s">
        <v>548</v>
      </c>
      <c r="B11" s="348">
        <v>109454</v>
      </c>
      <c r="C11" s="348">
        <v>3982959</v>
      </c>
      <c r="D11" s="184" t="s">
        <v>112</v>
      </c>
    </row>
    <row r="12" spans="1:6">
      <c r="A12" s="270" t="s">
        <v>25</v>
      </c>
      <c r="B12" s="348">
        <v>6167292</v>
      </c>
      <c r="C12" s="348">
        <v>3835494</v>
      </c>
      <c r="D12" s="184">
        <v>-0.37809106492768629</v>
      </c>
    </row>
    <row r="13" spans="1:6">
      <c r="A13" s="270" t="s">
        <v>549</v>
      </c>
      <c r="B13" s="348">
        <v>2454166</v>
      </c>
      <c r="C13" s="348">
        <v>3269304.6999999997</v>
      </c>
      <c r="D13" s="184">
        <v>0.33214489158435079</v>
      </c>
    </row>
    <row r="14" spans="1:6">
      <c r="A14" s="270" t="s">
        <v>455</v>
      </c>
      <c r="B14" s="348">
        <v>607882.88</v>
      </c>
      <c r="C14" s="348">
        <v>2904487.08</v>
      </c>
      <c r="D14" s="184" t="s">
        <v>112</v>
      </c>
    </row>
    <row r="15" spans="1:6">
      <c r="A15" s="270" t="s">
        <v>554</v>
      </c>
      <c r="B15" s="348">
        <v>273657.18</v>
      </c>
      <c r="C15" s="348">
        <v>2559376</v>
      </c>
      <c r="D15" s="184" t="s">
        <v>112</v>
      </c>
    </row>
    <row r="16" spans="1:6">
      <c r="A16" s="270" t="s">
        <v>633</v>
      </c>
      <c r="B16" s="348">
        <v>34650998.059999973</v>
      </c>
      <c r="C16" s="348">
        <v>23829055.649999976</v>
      </c>
      <c r="D16" s="184">
        <v>-0.31231257441015847</v>
      </c>
    </row>
    <row r="17" spans="1:4">
      <c r="A17" s="22" t="s">
        <v>88</v>
      </c>
      <c r="B17" s="23">
        <f>SUM(B6:B16)</f>
        <v>152694062.27999997</v>
      </c>
      <c r="C17" s="23">
        <f>SUM(C6:C16)</f>
        <v>171057426.97999999</v>
      </c>
      <c r="D17" s="185">
        <f t="shared" ref="D17" si="0">C17/B17-1</f>
        <v>0.12026246748433822</v>
      </c>
    </row>
    <row r="21" spans="1:4">
      <c r="A21" s="270" t="s">
        <v>296</v>
      </c>
    </row>
    <row r="22" spans="1:4">
      <c r="A22" s="444" t="s">
        <v>560</v>
      </c>
      <c r="B22" s="445">
        <v>2016</v>
      </c>
      <c r="C22" s="445">
        <v>2017</v>
      </c>
      <c r="D22" s="445" t="s">
        <v>547</v>
      </c>
    </row>
    <row r="23" spans="1:4">
      <c r="A23" s="270" t="s">
        <v>24</v>
      </c>
      <c r="B23" s="348">
        <v>18889949</v>
      </c>
      <c r="C23" s="348">
        <v>86770042</v>
      </c>
      <c r="D23" s="355" t="s">
        <v>112</v>
      </c>
    </row>
    <row r="24" spans="1:4">
      <c r="A24" s="270" t="s">
        <v>471</v>
      </c>
      <c r="B24" s="348">
        <v>47282384</v>
      </c>
      <c r="C24" s="348">
        <v>57708340</v>
      </c>
      <c r="D24" s="355">
        <v>0.22050402534694524</v>
      </c>
    </row>
    <row r="25" spans="1:4">
      <c r="A25" s="270" t="s">
        <v>458</v>
      </c>
      <c r="B25" s="348">
        <v>40810241</v>
      </c>
      <c r="C25" s="348">
        <v>40653482</v>
      </c>
      <c r="D25" s="355">
        <v>-3.8411682008935299E-3</v>
      </c>
    </row>
    <row r="26" spans="1:4">
      <c r="A26" s="270" t="s">
        <v>455</v>
      </c>
      <c r="B26" s="348">
        <v>2470146.54</v>
      </c>
      <c r="C26" s="348">
        <v>14992175.939999999</v>
      </c>
      <c r="D26" s="355" t="s">
        <v>112</v>
      </c>
    </row>
    <row r="27" spans="1:4">
      <c r="A27" s="270" t="s">
        <v>457</v>
      </c>
      <c r="B27" s="348">
        <v>29626411</v>
      </c>
      <c r="C27" s="348">
        <v>7000183</v>
      </c>
      <c r="D27" s="355">
        <v>-0.7637181567487199</v>
      </c>
    </row>
    <row r="28" spans="1:4">
      <c r="A28" s="270" t="s">
        <v>27</v>
      </c>
      <c r="B28" s="348">
        <v>6603560</v>
      </c>
      <c r="C28" s="348">
        <v>5582747</v>
      </c>
      <c r="D28" s="355">
        <v>-0.15458525401450129</v>
      </c>
    </row>
    <row r="29" spans="1:4">
      <c r="A29" s="270" t="s">
        <v>38</v>
      </c>
      <c r="B29" s="348">
        <v>1271046</v>
      </c>
      <c r="C29" s="348">
        <v>4964801</v>
      </c>
      <c r="D29" s="355">
        <v>2.9060749964989467</v>
      </c>
    </row>
    <row r="30" spans="1:4">
      <c r="A30" s="270" t="s">
        <v>26</v>
      </c>
      <c r="B30" s="348">
        <v>7607662.7400000002</v>
      </c>
      <c r="C30" s="348">
        <v>4482583.7300000004</v>
      </c>
      <c r="D30" s="355">
        <v>-0.41078043504331263</v>
      </c>
    </row>
    <row r="31" spans="1:4">
      <c r="A31" s="270" t="s">
        <v>25</v>
      </c>
      <c r="B31" s="348">
        <v>1195985</v>
      </c>
      <c r="C31" s="348">
        <v>3540849</v>
      </c>
      <c r="D31" s="355">
        <v>1.9606132183932075</v>
      </c>
    </row>
    <row r="32" spans="1:4">
      <c r="A32" s="270" t="s">
        <v>39</v>
      </c>
      <c r="B32" s="348">
        <v>369038</v>
      </c>
      <c r="C32" s="348">
        <v>3468995.84</v>
      </c>
      <c r="D32" s="355" t="s">
        <v>112</v>
      </c>
    </row>
    <row r="33" spans="1:4">
      <c r="A33" s="270" t="s">
        <v>634</v>
      </c>
      <c r="B33" s="348">
        <v>59309742.830000013</v>
      </c>
      <c r="C33" s="348">
        <v>54465824.490000069</v>
      </c>
      <c r="D33" s="355">
        <v>-8.1671545160532988E-2</v>
      </c>
    </row>
    <row r="34" spans="1:4">
      <c r="A34" s="22" t="s">
        <v>88</v>
      </c>
      <c r="B34" s="23">
        <f>SUM(B23:B33)</f>
        <v>215436166.11000004</v>
      </c>
      <c r="C34" s="23">
        <f>SUM(C23:C33)</f>
        <v>283630024.00000006</v>
      </c>
      <c r="D34" s="185">
        <f t="shared" ref="D34" si="1">C34/B34-1</f>
        <v>0.31653857902011096</v>
      </c>
    </row>
    <row r="38" spans="1:4">
      <c r="A38" s="270" t="s">
        <v>180</v>
      </c>
    </row>
    <row r="39" spans="1:4">
      <c r="A39" s="444" t="s">
        <v>560</v>
      </c>
      <c r="B39" s="445">
        <v>2016</v>
      </c>
      <c r="C39" s="445">
        <v>2017</v>
      </c>
      <c r="D39" s="445" t="s">
        <v>547</v>
      </c>
    </row>
    <row r="40" spans="1:4">
      <c r="A40" s="270" t="s">
        <v>188</v>
      </c>
      <c r="B40" s="348">
        <v>53529160.910000004</v>
      </c>
      <c r="C40" s="348">
        <v>41312225.32</v>
      </c>
      <c r="D40" s="362">
        <v>-0.2282295366172592</v>
      </c>
    </row>
    <row r="41" spans="1:4">
      <c r="A41" s="270" t="s">
        <v>459</v>
      </c>
      <c r="B41" s="348">
        <v>24102629</v>
      </c>
      <c r="C41" s="348">
        <v>28742796</v>
      </c>
      <c r="D41" s="362">
        <v>0.19251704865888275</v>
      </c>
    </row>
    <row r="42" spans="1:4">
      <c r="A42" s="270" t="s">
        <v>329</v>
      </c>
      <c r="B42" s="348">
        <v>9173596.9199999999</v>
      </c>
      <c r="C42" s="348">
        <v>23678458.440000001</v>
      </c>
      <c r="D42" s="362">
        <v>1.5811531339879279</v>
      </c>
    </row>
    <row r="43" spans="1:4">
      <c r="A43" s="270" t="s">
        <v>323</v>
      </c>
      <c r="B43" s="348">
        <v>3450217.4100000006</v>
      </c>
      <c r="C43" s="348">
        <v>16428063.699999997</v>
      </c>
      <c r="D43" s="362" t="s">
        <v>112</v>
      </c>
    </row>
    <row r="44" spans="1:4">
      <c r="A44" s="270" t="s">
        <v>33</v>
      </c>
      <c r="B44" s="348">
        <v>13900745</v>
      </c>
      <c r="C44" s="348">
        <v>15783321</v>
      </c>
      <c r="D44" s="362">
        <v>0.13542986365119281</v>
      </c>
    </row>
    <row r="45" spans="1:4">
      <c r="A45" s="270" t="s">
        <v>553</v>
      </c>
      <c r="B45" s="348">
        <v>7447020</v>
      </c>
      <c r="C45" s="348">
        <v>13811896</v>
      </c>
      <c r="D45" s="362">
        <v>0.85468764687082888</v>
      </c>
    </row>
    <row r="46" spans="1:4">
      <c r="A46" s="270" t="s">
        <v>630</v>
      </c>
      <c r="B46" s="348">
        <v>2090000</v>
      </c>
      <c r="C46" s="348">
        <v>13300000</v>
      </c>
      <c r="D46" s="362" t="s">
        <v>112</v>
      </c>
    </row>
    <row r="47" spans="1:4">
      <c r="A47" s="270" t="s">
        <v>625</v>
      </c>
      <c r="B47" s="348">
        <v>16605</v>
      </c>
      <c r="C47" s="348">
        <v>7959040</v>
      </c>
      <c r="D47" s="362" t="s">
        <v>112</v>
      </c>
    </row>
    <row r="48" spans="1:4">
      <c r="A48" s="270" t="s">
        <v>548</v>
      </c>
      <c r="B48" s="348">
        <v>7020561</v>
      </c>
      <c r="C48" s="348">
        <v>7867466</v>
      </c>
      <c r="D48" s="362" t="s">
        <v>112</v>
      </c>
    </row>
    <row r="49" spans="1:4">
      <c r="A49" s="270" t="s">
        <v>457</v>
      </c>
      <c r="B49" s="348">
        <v>8602805</v>
      </c>
      <c r="C49" s="348">
        <v>7405421</v>
      </c>
      <c r="D49" s="362">
        <v>-0.13918530060834811</v>
      </c>
    </row>
    <row r="50" spans="1:4">
      <c r="A50" s="270" t="s">
        <v>635</v>
      </c>
      <c r="B50" s="348">
        <v>91807866.709999993</v>
      </c>
      <c r="C50" s="348">
        <v>113614357.93000001</v>
      </c>
      <c r="D50" s="362">
        <v>0.23752312303347289</v>
      </c>
    </row>
    <row r="51" spans="1:4">
      <c r="A51" s="22" t="s">
        <v>88</v>
      </c>
      <c r="B51" s="23">
        <f>SUM(B40:B50)</f>
        <v>221141206.94999999</v>
      </c>
      <c r="C51" s="23">
        <f>SUM(C40:C50)</f>
        <v>289903045.38999999</v>
      </c>
      <c r="D51" s="185">
        <f t="shared" ref="D51" si="2">C51/B51-1</f>
        <v>0.31094086619300687</v>
      </c>
    </row>
    <row r="55" spans="1:4">
      <c r="A55" s="270" t="s">
        <v>179</v>
      </c>
    </row>
    <row r="56" spans="1:4">
      <c r="A56" s="444" t="s">
        <v>560</v>
      </c>
      <c r="B56" s="445">
        <v>2016</v>
      </c>
      <c r="C56" s="445">
        <v>2017</v>
      </c>
      <c r="D56" s="445" t="s">
        <v>547</v>
      </c>
    </row>
    <row r="57" spans="1:4">
      <c r="A57" s="270" t="s">
        <v>458</v>
      </c>
      <c r="B57" s="348">
        <v>256825616</v>
      </c>
      <c r="C57" s="348">
        <v>212708156</v>
      </c>
      <c r="D57" s="363">
        <v>-0.17177982744524989</v>
      </c>
    </row>
    <row r="58" spans="1:4">
      <c r="A58" s="270" t="s">
        <v>34</v>
      </c>
      <c r="B58" s="348">
        <v>65512152</v>
      </c>
      <c r="C58" s="348">
        <v>116546648</v>
      </c>
      <c r="D58" s="363">
        <v>0.77900808387427123</v>
      </c>
    </row>
    <row r="59" spans="1:4">
      <c r="A59" s="270" t="s">
        <v>33</v>
      </c>
      <c r="B59" s="348">
        <v>101948049</v>
      </c>
      <c r="C59" s="348">
        <v>101627094</v>
      </c>
      <c r="D59" s="363">
        <v>-3.14822111014601E-3</v>
      </c>
    </row>
    <row r="60" spans="1:4">
      <c r="A60" s="270" t="s">
        <v>316</v>
      </c>
      <c r="B60" s="348">
        <v>13279114</v>
      </c>
      <c r="C60" s="348">
        <v>38489378</v>
      </c>
      <c r="D60" s="363">
        <v>1.8984899143120542</v>
      </c>
    </row>
    <row r="61" spans="1:4">
      <c r="A61" s="270" t="s">
        <v>631</v>
      </c>
      <c r="B61" s="348">
        <v>20036100</v>
      </c>
      <c r="C61" s="348">
        <v>16827839</v>
      </c>
      <c r="D61" s="363">
        <v>-0.16012402613283028</v>
      </c>
    </row>
    <row r="62" spans="1:4">
      <c r="A62" s="270" t="s">
        <v>624</v>
      </c>
      <c r="B62" s="348">
        <v>9010000</v>
      </c>
      <c r="C62" s="348">
        <v>11774000</v>
      </c>
      <c r="D62" s="363">
        <v>0.30677025527192003</v>
      </c>
    </row>
    <row r="63" spans="1:4">
      <c r="A63" s="270" t="s">
        <v>341</v>
      </c>
      <c r="B63" s="348">
        <v>10615696.219999999</v>
      </c>
      <c r="C63" s="348">
        <v>10893667.52</v>
      </c>
      <c r="D63" s="363">
        <v>2.618493353985607E-2</v>
      </c>
    </row>
    <row r="64" spans="1:4">
      <c r="A64" s="270" t="s">
        <v>562</v>
      </c>
      <c r="B64" s="348">
        <v>10135540.739999998</v>
      </c>
      <c r="C64" s="348">
        <v>9409231.9499999993</v>
      </c>
      <c r="D64" s="363">
        <v>-7.1659599485759617E-2</v>
      </c>
    </row>
    <row r="65" spans="1:4">
      <c r="A65" s="270" t="s">
        <v>548</v>
      </c>
      <c r="B65" s="348">
        <v>7283365</v>
      </c>
      <c r="C65" s="348">
        <v>9289540</v>
      </c>
      <c r="D65" s="363">
        <v>0.27544617082900547</v>
      </c>
    </row>
    <row r="66" spans="1:4">
      <c r="A66" s="270" t="s">
        <v>549</v>
      </c>
      <c r="B66" s="348">
        <v>4833340.74</v>
      </c>
      <c r="C66" s="348">
        <v>9002048.5299999993</v>
      </c>
      <c r="D66" s="363">
        <v>0.86248994520506295</v>
      </c>
    </row>
    <row r="67" spans="1:4">
      <c r="A67" s="270" t="s">
        <v>636</v>
      </c>
      <c r="B67" s="348">
        <v>91841965.15999949</v>
      </c>
      <c r="C67" s="348">
        <v>94092124.620000064</v>
      </c>
      <c r="D67" s="363">
        <v>2.450034095068121E-2</v>
      </c>
    </row>
    <row r="68" spans="1:4">
      <c r="A68" s="22" t="s">
        <v>88</v>
      </c>
      <c r="B68" s="23">
        <f>SUM(B57:B67)</f>
        <v>591320938.85999954</v>
      </c>
      <c r="C68" s="23">
        <f>SUM(C57:C67)</f>
        <v>630659727.62</v>
      </c>
      <c r="D68" s="185">
        <f t="shared" ref="D68" si="3">C68/B68-1</f>
        <v>6.652696729434493E-2</v>
      </c>
    </row>
    <row r="72" spans="1:4">
      <c r="A72" s="270" t="s">
        <v>297</v>
      </c>
    </row>
    <row r="73" spans="1:4">
      <c r="A73" s="444" t="s">
        <v>560</v>
      </c>
      <c r="B73" s="445">
        <v>2016</v>
      </c>
      <c r="C73" s="445">
        <v>2017</v>
      </c>
      <c r="D73" s="445" t="s">
        <v>547</v>
      </c>
    </row>
    <row r="74" spans="1:4">
      <c r="A74" s="270" t="s">
        <v>471</v>
      </c>
      <c r="B74" s="348">
        <v>125230234</v>
      </c>
      <c r="C74" s="348">
        <v>282327657</v>
      </c>
      <c r="D74" s="355">
        <v>1.2544688130184283</v>
      </c>
    </row>
    <row r="75" spans="1:4">
      <c r="A75" s="270" t="s">
        <v>457</v>
      </c>
      <c r="B75" s="348">
        <v>67613358</v>
      </c>
      <c r="C75" s="348">
        <v>77442131</v>
      </c>
      <c r="D75" s="355">
        <v>0.14536732519630213</v>
      </c>
    </row>
    <row r="76" spans="1:4">
      <c r="A76" s="270" t="s">
        <v>456</v>
      </c>
      <c r="B76" s="348">
        <v>62146000</v>
      </c>
      <c r="C76" s="348">
        <v>66457700</v>
      </c>
      <c r="D76" s="355">
        <v>6.9380169278795201E-2</v>
      </c>
    </row>
    <row r="77" spans="1:4">
      <c r="A77" s="270" t="s">
        <v>455</v>
      </c>
      <c r="B77" s="348">
        <v>80856055.939999998</v>
      </c>
      <c r="C77" s="348">
        <v>54535308.620000005</v>
      </c>
      <c r="D77" s="355">
        <v>-0.32552598582759906</v>
      </c>
    </row>
    <row r="78" spans="1:4">
      <c r="A78" s="270" t="s">
        <v>316</v>
      </c>
      <c r="B78" s="348">
        <v>39504079</v>
      </c>
      <c r="C78" s="348">
        <v>40831705</v>
      </c>
      <c r="D78" s="355">
        <v>3.3607314323161441E-2</v>
      </c>
    </row>
    <row r="79" spans="1:4">
      <c r="A79" s="270" t="s">
        <v>24</v>
      </c>
      <c r="B79" s="348">
        <v>5913724</v>
      </c>
      <c r="C79" s="348">
        <v>34645905</v>
      </c>
      <c r="D79" s="355" t="s">
        <v>112</v>
      </c>
    </row>
    <row r="80" spans="1:4">
      <c r="A80" s="270" t="s">
        <v>318</v>
      </c>
      <c r="B80" s="348">
        <v>38328200</v>
      </c>
      <c r="C80" s="348">
        <v>28544653</v>
      </c>
      <c r="D80" s="355">
        <v>-0.25525714747887973</v>
      </c>
    </row>
    <row r="81" spans="1:4">
      <c r="A81" s="270" t="s">
        <v>26</v>
      </c>
      <c r="B81" s="348">
        <v>40411859.729999997</v>
      </c>
      <c r="C81" s="348">
        <v>27775656.459999997</v>
      </c>
      <c r="D81" s="355">
        <v>-0.31268551743040507</v>
      </c>
    </row>
    <row r="82" spans="1:4">
      <c r="A82" s="270" t="s">
        <v>458</v>
      </c>
      <c r="B82" s="348">
        <v>12568978</v>
      </c>
      <c r="C82" s="348">
        <v>21263092</v>
      </c>
      <c r="D82" s="355">
        <v>0.69171208669471773</v>
      </c>
    </row>
    <row r="83" spans="1:4">
      <c r="A83" s="270" t="s">
        <v>29</v>
      </c>
      <c r="B83" s="348">
        <v>-8716262.8000000007</v>
      </c>
      <c r="C83" s="348">
        <v>17351408</v>
      </c>
      <c r="D83" s="361" t="s">
        <v>112</v>
      </c>
    </row>
    <row r="84" spans="1:4">
      <c r="A84" s="270" t="s">
        <v>637</v>
      </c>
      <c r="B84" s="348">
        <v>128789467.35999966</v>
      </c>
      <c r="C84" s="348">
        <v>121813575.49999976</v>
      </c>
      <c r="D84" s="355">
        <v>-5.4165080444819935E-2</v>
      </c>
    </row>
    <row r="85" spans="1:4">
      <c r="A85" s="22" t="s">
        <v>88</v>
      </c>
      <c r="B85" s="23">
        <f>SUM(B74:B84)</f>
        <v>592645693.22999966</v>
      </c>
      <c r="C85" s="23">
        <f>SUM(C74:C84)</f>
        <v>772988791.5799998</v>
      </c>
      <c r="D85" s="185">
        <f t="shared" ref="D85" si="4">C85/B85-1</f>
        <v>0.30430171080313717</v>
      </c>
    </row>
    <row r="89" spans="1:4">
      <c r="A89" s="270" t="s">
        <v>298</v>
      </c>
    </row>
    <row r="90" spans="1:4">
      <c r="A90" s="444" t="s">
        <v>560</v>
      </c>
      <c r="B90" s="445">
        <v>2016</v>
      </c>
      <c r="C90" s="445">
        <v>2017</v>
      </c>
      <c r="D90" s="445" t="s">
        <v>547</v>
      </c>
    </row>
    <row r="91" spans="1:4">
      <c r="A91" s="270" t="s">
        <v>188</v>
      </c>
      <c r="B91" s="348">
        <v>40203456.540000007</v>
      </c>
      <c r="C91" s="348">
        <v>95118555.449999988</v>
      </c>
      <c r="D91" s="184">
        <v>1.3659297890310196</v>
      </c>
    </row>
    <row r="92" spans="1:4">
      <c r="A92" s="270" t="s">
        <v>460</v>
      </c>
      <c r="B92" s="348">
        <v>27265429</v>
      </c>
      <c r="C92" s="348">
        <v>31539592</v>
      </c>
      <c r="D92" s="184">
        <v>0.15676125983566958</v>
      </c>
    </row>
    <row r="93" spans="1:4">
      <c r="A93" s="270" t="s">
        <v>37</v>
      </c>
      <c r="B93" s="348">
        <v>18482946</v>
      </c>
      <c r="C93" s="348">
        <v>31241685.490000002</v>
      </c>
      <c r="D93" s="184">
        <v>0.69029793681158846</v>
      </c>
    </row>
    <row r="94" spans="1:4">
      <c r="A94" s="270" t="s">
        <v>456</v>
      </c>
      <c r="B94" s="186">
        <v>27482000</v>
      </c>
      <c r="C94" s="186">
        <v>20464000</v>
      </c>
      <c r="D94" s="184">
        <v>-0.25536714940688454</v>
      </c>
    </row>
    <row r="95" spans="1:4">
      <c r="A95" s="270" t="s">
        <v>455</v>
      </c>
      <c r="B95" s="186">
        <v>0</v>
      </c>
      <c r="C95" s="186">
        <v>16774056.840000002</v>
      </c>
      <c r="D95" s="184" t="s">
        <v>112</v>
      </c>
    </row>
    <row r="96" spans="1:4">
      <c r="A96" s="270" t="s">
        <v>27</v>
      </c>
      <c r="B96" s="186">
        <v>29106911.969999999</v>
      </c>
      <c r="C96" s="186">
        <v>12778984</v>
      </c>
      <c r="D96" s="184">
        <v>-0.56096393828479352</v>
      </c>
    </row>
    <row r="97" spans="1:4">
      <c r="A97" s="270" t="s">
        <v>33</v>
      </c>
      <c r="B97" s="186">
        <v>12200546</v>
      </c>
      <c r="C97" s="186">
        <v>10161649</v>
      </c>
      <c r="D97" s="184">
        <v>-0.16711522582677862</v>
      </c>
    </row>
    <row r="98" spans="1:4">
      <c r="A98" s="270" t="s">
        <v>462</v>
      </c>
      <c r="B98" s="186">
        <v>3167055</v>
      </c>
      <c r="C98" s="186">
        <v>8947173.1799999997</v>
      </c>
      <c r="D98" s="184">
        <v>1.8250766658615021</v>
      </c>
    </row>
    <row r="99" spans="1:4">
      <c r="A99" s="270" t="s">
        <v>459</v>
      </c>
      <c r="B99" s="186">
        <v>5636764</v>
      </c>
      <c r="C99" s="186">
        <v>7812555</v>
      </c>
      <c r="D99" s="184">
        <v>0.38600001703104825</v>
      </c>
    </row>
    <row r="100" spans="1:4">
      <c r="A100" s="270" t="s">
        <v>38</v>
      </c>
      <c r="B100" s="186">
        <v>5366564</v>
      </c>
      <c r="C100" s="186">
        <v>7194232</v>
      </c>
      <c r="D100" s="184">
        <v>0.34056576982963405</v>
      </c>
    </row>
    <row r="101" spans="1:4">
      <c r="A101" s="270" t="s">
        <v>638</v>
      </c>
      <c r="B101" s="186">
        <v>68082247.709999949</v>
      </c>
      <c r="C101" s="186">
        <v>49695823.169999987</v>
      </c>
      <c r="D101" s="184">
        <v>-0.27006194945733786</v>
      </c>
    </row>
    <row r="102" spans="1:4">
      <c r="A102" s="22" t="s">
        <v>88</v>
      </c>
      <c r="B102" s="23">
        <f>SUM(B91:B101)</f>
        <v>236993920.21999994</v>
      </c>
      <c r="C102" s="23">
        <f>SUM(C91:C101)</f>
        <v>291728306.13</v>
      </c>
      <c r="D102" s="185">
        <f t="shared" ref="D102" si="5">C102/B102-1</f>
        <v>0.23095270063970608</v>
      </c>
    </row>
    <row r="106" spans="1:4">
      <c r="A106" s="270" t="s">
        <v>30</v>
      </c>
    </row>
    <row r="107" spans="1:4">
      <c r="A107" s="444" t="s">
        <v>560</v>
      </c>
      <c r="B107" s="445">
        <v>2016</v>
      </c>
      <c r="C107" s="445">
        <v>2017</v>
      </c>
      <c r="D107" s="445" t="s">
        <v>547</v>
      </c>
    </row>
    <row r="108" spans="1:4">
      <c r="A108" s="270" t="s">
        <v>224</v>
      </c>
      <c r="B108" s="348">
        <v>299295496</v>
      </c>
      <c r="C108" s="348">
        <v>88931802</v>
      </c>
      <c r="D108" s="363">
        <v>-0.70286287903243294</v>
      </c>
    </row>
    <row r="109" spans="1:4">
      <c r="A109" s="270" t="s">
        <v>24</v>
      </c>
      <c r="B109" s="348">
        <v>50723449</v>
      </c>
      <c r="C109" s="348">
        <v>59855098</v>
      </c>
      <c r="D109" s="363">
        <v>0.18002815620838408</v>
      </c>
    </row>
    <row r="110" spans="1:4">
      <c r="A110" s="270" t="s">
        <v>318</v>
      </c>
      <c r="B110" s="348">
        <v>41435784</v>
      </c>
      <c r="C110" s="348">
        <v>49663986</v>
      </c>
      <c r="D110" s="363">
        <v>0.19857720080788144</v>
      </c>
    </row>
    <row r="111" spans="1:4">
      <c r="A111" s="270" t="s">
        <v>26</v>
      </c>
      <c r="B111" s="348">
        <v>24845112.760000002</v>
      </c>
      <c r="C111" s="348">
        <v>31522659.479999997</v>
      </c>
      <c r="D111" s="363">
        <v>0.26876701202784137</v>
      </c>
    </row>
    <row r="112" spans="1:4">
      <c r="A112" s="270" t="s">
        <v>471</v>
      </c>
      <c r="B112" s="348">
        <v>118925207</v>
      </c>
      <c r="C112" s="348">
        <v>13131395</v>
      </c>
      <c r="D112" s="363">
        <v>-0.889582744220071</v>
      </c>
    </row>
    <row r="113" spans="1:4">
      <c r="A113" s="270" t="s">
        <v>549</v>
      </c>
      <c r="B113" s="348">
        <v>8172946.9900000002</v>
      </c>
      <c r="C113" s="348">
        <v>12497022.620000001</v>
      </c>
      <c r="D113" s="363">
        <v>0.5290717822213602</v>
      </c>
    </row>
    <row r="114" spans="1:4">
      <c r="A114" s="270" t="s">
        <v>323</v>
      </c>
      <c r="B114" s="348">
        <v>6531512.2800000003</v>
      </c>
      <c r="C114" s="348">
        <v>9991833.459999999</v>
      </c>
      <c r="D114" s="363">
        <v>0.52978866633930588</v>
      </c>
    </row>
    <row r="115" spans="1:4">
      <c r="A115" s="270" t="s">
        <v>291</v>
      </c>
      <c r="B115" s="348">
        <v>4112306</v>
      </c>
      <c r="C115" s="348">
        <v>7438229</v>
      </c>
      <c r="D115" s="363">
        <v>0.80877322845138466</v>
      </c>
    </row>
    <row r="116" spans="1:4">
      <c r="A116" s="270" t="s">
        <v>463</v>
      </c>
      <c r="B116" s="348">
        <v>5467013.7699999996</v>
      </c>
      <c r="C116" s="348">
        <v>7308161.8399999999</v>
      </c>
      <c r="D116" s="363">
        <v>0.33677399535798136</v>
      </c>
    </row>
    <row r="117" spans="1:4">
      <c r="A117" s="270" t="s">
        <v>329</v>
      </c>
      <c r="B117" s="348">
        <v>5034183.41</v>
      </c>
      <c r="C117" s="348">
        <v>7190468.4900000002</v>
      </c>
      <c r="D117" s="363">
        <v>0.42832866909789447</v>
      </c>
    </row>
    <row r="118" spans="1:4">
      <c r="A118" s="270" t="s">
        <v>639</v>
      </c>
      <c r="B118" s="348">
        <v>155445277.73999989</v>
      </c>
      <c r="C118" s="348">
        <v>105315071.62999994</v>
      </c>
      <c r="D118" s="363">
        <v>-0.32249423616360018</v>
      </c>
    </row>
    <row r="119" spans="1:4">
      <c r="A119" s="22" t="s">
        <v>88</v>
      </c>
      <c r="B119" s="23">
        <f>SUM(B108:B118)</f>
        <v>719988288.94999981</v>
      </c>
      <c r="C119" s="23">
        <f>SUM(C108:C118)</f>
        <v>392845727.51999992</v>
      </c>
      <c r="D119" s="185">
        <f t="shared" ref="D119" si="6">C119/B119-1</f>
        <v>-0.45437205917208823</v>
      </c>
    </row>
    <row r="123" spans="1:4">
      <c r="A123" s="351" t="s">
        <v>544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54"/>
  <sheetViews>
    <sheetView zoomScaleNormal="100" workbookViewId="0">
      <selection activeCell="F7" sqref="F7"/>
    </sheetView>
  </sheetViews>
  <sheetFormatPr baseColWidth="10" defaultColWidth="11.42578125" defaultRowHeight="15.75"/>
  <cols>
    <col min="1" max="1" width="14.140625" style="364" customWidth="1"/>
    <col min="2" max="4" width="17.42578125" style="364" customWidth="1"/>
    <col min="5" max="5" width="11.42578125" style="364"/>
    <col min="6" max="6" width="24.140625" style="364" customWidth="1"/>
    <col min="7" max="7" width="18.7109375" style="364" customWidth="1"/>
    <col min="8" max="8" width="14.85546875" style="364" customWidth="1"/>
    <col min="9" max="16384" width="11.42578125" style="364"/>
  </cols>
  <sheetData>
    <row r="1" spans="1:8">
      <c r="A1" s="179"/>
    </row>
    <row r="2" spans="1:8">
      <c r="A2" s="177" t="s">
        <v>575</v>
      </c>
      <c r="B2" s="365"/>
      <c r="C2" s="365"/>
      <c r="D2" s="366"/>
      <c r="E2" s="367"/>
      <c r="F2" s="177" t="s">
        <v>576</v>
      </c>
      <c r="G2" s="368"/>
      <c r="H2" s="368"/>
    </row>
    <row r="3" spans="1:8" ht="15" customHeight="1">
      <c r="A3" s="486" t="s">
        <v>368</v>
      </c>
      <c r="B3" s="486"/>
      <c r="C3" s="486"/>
      <c r="D3" s="486"/>
      <c r="F3" s="486" t="s">
        <v>629</v>
      </c>
      <c r="G3" s="486"/>
      <c r="H3" s="486"/>
    </row>
    <row r="4" spans="1:8">
      <c r="A4" s="448" t="s">
        <v>0</v>
      </c>
      <c r="B4" s="448" t="s">
        <v>369</v>
      </c>
      <c r="C4" s="448" t="s">
        <v>370</v>
      </c>
      <c r="D4" s="448" t="s">
        <v>371</v>
      </c>
      <c r="F4" s="448" t="s">
        <v>372</v>
      </c>
      <c r="G4" s="449" t="s">
        <v>373</v>
      </c>
      <c r="H4" s="449" t="s">
        <v>374</v>
      </c>
    </row>
    <row r="5" spans="1:8">
      <c r="A5" s="369">
        <v>2006</v>
      </c>
      <c r="B5" s="370">
        <v>40633</v>
      </c>
      <c r="C5" s="370">
        <v>67860</v>
      </c>
      <c r="D5" s="370">
        <v>108493</v>
      </c>
      <c r="F5" s="364" t="s">
        <v>42</v>
      </c>
      <c r="G5" s="371">
        <v>35773</v>
      </c>
      <c r="H5" s="372">
        <f>G5/$G$32</f>
        <v>0.18229766503256317</v>
      </c>
    </row>
    <row r="6" spans="1:8">
      <c r="A6" s="369">
        <v>2007</v>
      </c>
      <c r="B6" s="370">
        <v>54613</v>
      </c>
      <c r="C6" s="370">
        <v>80368</v>
      </c>
      <c r="D6" s="370">
        <v>134981</v>
      </c>
      <c r="F6" s="364" t="s">
        <v>469</v>
      </c>
      <c r="G6" s="371">
        <v>19048</v>
      </c>
      <c r="H6" s="372">
        <f t="shared" ref="H6:H24" si="0">G6/$G$32</f>
        <v>9.7067786418255753E-2</v>
      </c>
    </row>
    <row r="7" spans="1:8">
      <c r="A7" s="369">
        <v>2008</v>
      </c>
      <c r="B7" s="370">
        <v>60783</v>
      </c>
      <c r="C7" s="370">
        <v>66243</v>
      </c>
      <c r="D7" s="370">
        <v>127026</v>
      </c>
      <c r="F7" s="364" t="s">
        <v>52</v>
      </c>
      <c r="G7" s="371">
        <v>17630</v>
      </c>
      <c r="H7" s="372">
        <f t="shared" si="0"/>
        <v>8.9841719579685481E-2</v>
      </c>
    </row>
    <row r="8" spans="1:8">
      <c r="A8" s="369">
        <v>2009</v>
      </c>
      <c r="B8" s="370">
        <v>58987</v>
      </c>
      <c r="C8" s="370">
        <v>67096</v>
      </c>
      <c r="D8" s="370">
        <v>126083</v>
      </c>
      <c r="F8" s="364" t="s">
        <v>48</v>
      </c>
      <c r="G8" s="371">
        <v>15644</v>
      </c>
      <c r="H8" s="372">
        <f t="shared" si="0"/>
        <v>7.9721149240192829E-2</v>
      </c>
    </row>
    <row r="9" spans="1:8">
      <c r="A9" s="369">
        <v>2010</v>
      </c>
      <c r="B9" s="370">
        <v>67575</v>
      </c>
      <c r="C9" s="370">
        <v>97956</v>
      </c>
      <c r="D9" s="370">
        <v>165531</v>
      </c>
      <c r="F9" s="364" t="s">
        <v>49</v>
      </c>
      <c r="G9" s="371">
        <v>14431</v>
      </c>
      <c r="H9" s="372">
        <f t="shared" si="0"/>
        <v>7.3539753559525869E-2</v>
      </c>
    </row>
    <row r="10" spans="1:8">
      <c r="A10" s="369">
        <v>2011</v>
      </c>
      <c r="B10" s="370">
        <v>61263</v>
      </c>
      <c r="C10" s="370">
        <v>111882</v>
      </c>
      <c r="D10" s="370">
        <v>173145</v>
      </c>
      <c r="F10" s="364" t="s">
        <v>46</v>
      </c>
      <c r="G10" s="371">
        <v>13381</v>
      </c>
      <c r="H10" s="372">
        <f t="shared" si="0"/>
        <v>6.8188998848313753E-2</v>
      </c>
    </row>
    <row r="11" spans="1:8">
      <c r="A11" s="369">
        <v>2012</v>
      </c>
      <c r="B11" s="370">
        <v>68330</v>
      </c>
      <c r="C11" s="370">
        <v>139441</v>
      </c>
      <c r="D11" s="370">
        <v>207771</v>
      </c>
      <c r="F11" s="364" t="s">
        <v>468</v>
      </c>
      <c r="G11" s="371">
        <v>12928</v>
      </c>
      <c r="H11" s="372">
        <f t="shared" si="0"/>
        <v>6.58805303871908E-2</v>
      </c>
    </row>
    <row r="12" spans="1:8">
      <c r="A12" s="369">
        <v>2013</v>
      </c>
      <c r="B12" s="370">
        <v>67949</v>
      </c>
      <c r="C12" s="370">
        <v>140433</v>
      </c>
      <c r="D12" s="370">
        <v>208382</v>
      </c>
      <c r="F12" s="364" t="s">
        <v>467</v>
      </c>
      <c r="G12" s="371">
        <v>11021</v>
      </c>
      <c r="H12" s="372">
        <f t="shared" si="0"/>
        <v>5.6162540640256019E-2</v>
      </c>
    </row>
    <row r="13" spans="1:8">
      <c r="A13" s="369">
        <v>2014</v>
      </c>
      <c r="B13" s="370">
        <v>63109.25</v>
      </c>
      <c r="C13" s="370">
        <v>132252</v>
      </c>
      <c r="D13" s="370">
        <v>195361.33333333334</v>
      </c>
      <c r="F13" s="364" t="s">
        <v>47</v>
      </c>
      <c r="G13" s="371">
        <v>8706</v>
      </c>
      <c r="H13" s="372">
        <f t="shared" si="0"/>
        <v>4.4365400491250241E-2</v>
      </c>
    </row>
    <row r="14" spans="1:8">
      <c r="A14" s="369">
        <v>2015</v>
      </c>
      <c r="B14" s="370">
        <v>62729.454545454544</v>
      </c>
      <c r="C14" s="370">
        <v>132975.36363636365</v>
      </c>
      <c r="D14" s="370">
        <v>195704.81818181818</v>
      </c>
      <c r="F14" s="364" t="s">
        <v>45</v>
      </c>
      <c r="G14" s="371">
        <v>8547</v>
      </c>
      <c r="H14" s="372">
        <f t="shared" si="0"/>
        <v>4.355514334926669E-2</v>
      </c>
    </row>
    <row r="15" spans="1:8">
      <c r="A15" s="369">
        <v>2016</v>
      </c>
      <c r="B15" s="370">
        <v>61873</v>
      </c>
      <c r="C15" s="370">
        <v>112253.41666666667</v>
      </c>
      <c r="D15" s="370">
        <v>174126.41666666666</v>
      </c>
      <c r="F15" s="364" t="s">
        <v>43</v>
      </c>
      <c r="G15" s="371">
        <v>8248</v>
      </c>
      <c r="H15" s="372">
        <f t="shared" si="0"/>
        <v>4.2031452245788192E-2</v>
      </c>
    </row>
    <row r="16" spans="1:8">
      <c r="E16" s="373"/>
      <c r="F16" s="364" t="s">
        <v>44</v>
      </c>
      <c r="G16" s="371">
        <v>7446</v>
      </c>
      <c r="H16" s="372">
        <f t="shared" si="0"/>
        <v>3.7944494837795696E-2</v>
      </c>
    </row>
    <row r="17" spans="1:8">
      <c r="A17" s="450">
        <v>2017</v>
      </c>
      <c r="B17" s="451">
        <v>62415.25</v>
      </c>
      <c r="C17" s="451">
        <v>118749.875</v>
      </c>
      <c r="D17" s="451">
        <v>181165.125</v>
      </c>
      <c r="E17" s="373"/>
      <c r="F17" s="364" t="s">
        <v>53</v>
      </c>
      <c r="G17" s="371">
        <v>7408</v>
      </c>
      <c r="H17" s="372">
        <f t="shared" si="0"/>
        <v>3.7750848476818491E-2</v>
      </c>
    </row>
    <row r="18" spans="1:8">
      <c r="A18" s="369" t="s">
        <v>299</v>
      </c>
      <c r="B18" s="370">
        <v>60771</v>
      </c>
      <c r="C18" s="370">
        <v>115697</v>
      </c>
      <c r="D18" s="370">
        <v>176468</v>
      </c>
      <c r="E18" s="373"/>
      <c r="F18" s="364" t="s">
        <v>51</v>
      </c>
      <c r="G18" s="371">
        <v>5484</v>
      </c>
      <c r="H18" s="372">
        <f t="shared" si="0"/>
        <v>2.7946227463130753E-2</v>
      </c>
    </row>
    <row r="19" spans="1:8">
      <c r="A19" s="369" t="s">
        <v>300</v>
      </c>
      <c r="B19" s="370">
        <v>61125</v>
      </c>
      <c r="C19" s="370">
        <v>115482</v>
      </c>
      <c r="D19" s="370">
        <v>176607</v>
      </c>
      <c r="F19" s="364" t="s">
        <v>50</v>
      </c>
      <c r="G19" s="371">
        <v>4193</v>
      </c>
      <c r="H19" s="372">
        <f t="shared" si="0"/>
        <v>2.1367347146773751E-2</v>
      </c>
    </row>
    <row r="20" spans="1:8">
      <c r="A20" s="369" t="s">
        <v>301</v>
      </c>
      <c r="B20" s="370">
        <v>61098</v>
      </c>
      <c r="C20" s="370">
        <v>112690</v>
      </c>
      <c r="D20" s="370">
        <v>173788</v>
      </c>
      <c r="F20" s="364" t="s">
        <v>259</v>
      </c>
      <c r="G20" s="371">
        <v>2533</v>
      </c>
      <c r="H20" s="372">
        <f t="shared" si="0"/>
        <v>1.2908058746190772E-2</v>
      </c>
    </row>
    <row r="21" spans="1:8">
      <c r="A21" s="369" t="s">
        <v>302</v>
      </c>
      <c r="B21" s="370">
        <v>61125</v>
      </c>
      <c r="C21" s="370">
        <v>115482</v>
      </c>
      <c r="D21" s="370">
        <v>176607</v>
      </c>
      <c r="F21" s="364" t="s">
        <v>470</v>
      </c>
      <c r="G21" s="371">
        <v>2442</v>
      </c>
      <c r="H21" s="372">
        <f t="shared" si="0"/>
        <v>1.2444326671219055E-2</v>
      </c>
    </row>
    <row r="22" spans="1:8" ht="15.75" customHeight="1">
      <c r="A22" s="369" t="s">
        <v>376</v>
      </c>
      <c r="B22" s="370">
        <v>60983</v>
      </c>
      <c r="C22" s="370">
        <v>118772</v>
      </c>
      <c r="D22" s="370">
        <v>179755</v>
      </c>
      <c r="F22" s="364" t="s">
        <v>32</v>
      </c>
      <c r="G22" s="371">
        <v>813</v>
      </c>
      <c r="H22" s="372">
        <f t="shared" si="0"/>
        <v>4.1430129335385309E-3</v>
      </c>
    </row>
    <row r="23" spans="1:8">
      <c r="A23" s="369" t="s">
        <v>383</v>
      </c>
      <c r="B23" s="370">
        <v>61395</v>
      </c>
      <c r="C23" s="370">
        <v>123199</v>
      </c>
      <c r="D23" s="370">
        <v>184594</v>
      </c>
      <c r="F23" s="364" t="s">
        <v>364</v>
      </c>
      <c r="G23" s="371">
        <v>362</v>
      </c>
      <c r="H23" s="372">
        <f t="shared" si="0"/>
        <v>1.8447363861512276E-3</v>
      </c>
    </row>
    <row r="24" spans="1:8">
      <c r="A24" s="369" t="s">
        <v>419</v>
      </c>
      <c r="B24" s="370">
        <v>63285</v>
      </c>
      <c r="C24" s="370">
        <v>121983</v>
      </c>
      <c r="D24" s="370">
        <v>185268</v>
      </c>
      <c r="F24" s="364" t="s">
        <v>365</v>
      </c>
      <c r="G24" s="371">
        <v>113</v>
      </c>
      <c r="H24" s="372">
        <f t="shared" si="0"/>
        <v>5.7584312606378098E-4</v>
      </c>
    </row>
    <row r="25" spans="1:8">
      <c r="A25" s="369" t="s">
        <v>422</v>
      </c>
      <c r="B25" s="370">
        <v>69540</v>
      </c>
      <c r="C25" s="370">
        <v>126694</v>
      </c>
      <c r="D25" s="370">
        <v>196234</v>
      </c>
      <c r="F25" s="364" t="s">
        <v>546</v>
      </c>
      <c r="G25" s="371">
        <v>76</v>
      </c>
      <c r="H25" s="372">
        <f>G25/$G$32</f>
        <v>3.8729272195440139E-4</v>
      </c>
    </row>
    <row r="26" spans="1:8">
      <c r="F26" s="364" t="s">
        <v>363</v>
      </c>
      <c r="G26" s="371">
        <v>5</v>
      </c>
      <c r="H26" s="374">
        <f>G26/$G$32</f>
        <v>2.5479784339105354E-5</v>
      </c>
    </row>
    <row r="27" spans="1:8">
      <c r="A27" s="375"/>
      <c r="B27" s="376"/>
      <c r="C27" s="376"/>
      <c r="D27" s="376"/>
      <c r="F27" s="364" t="s">
        <v>366</v>
      </c>
      <c r="G27" s="371">
        <v>2</v>
      </c>
      <c r="H27" s="374">
        <f>G27/$G$32</f>
        <v>1.0191913735642142E-5</v>
      </c>
    </row>
    <row r="28" spans="1:8">
      <c r="A28" s="486" t="s">
        <v>657</v>
      </c>
      <c r="B28" s="486"/>
      <c r="C28" s="486"/>
      <c r="D28" s="486"/>
    </row>
    <row r="29" spans="1:8">
      <c r="A29" s="448" t="s">
        <v>0</v>
      </c>
      <c r="B29" s="449" t="s">
        <v>369</v>
      </c>
      <c r="C29" s="449" t="s">
        <v>370</v>
      </c>
      <c r="D29" s="449" t="s">
        <v>371</v>
      </c>
    </row>
    <row r="30" spans="1:8">
      <c r="A30" s="369">
        <v>2017</v>
      </c>
      <c r="B30" s="370">
        <v>69540</v>
      </c>
      <c r="C30" s="370">
        <v>126694</v>
      </c>
      <c r="D30" s="370">
        <v>196234</v>
      </c>
    </row>
    <row r="31" spans="1:8">
      <c r="A31" s="369">
        <v>2016</v>
      </c>
      <c r="B31" s="370">
        <v>62335</v>
      </c>
      <c r="C31" s="370">
        <v>116683</v>
      </c>
      <c r="D31" s="370">
        <v>179018</v>
      </c>
    </row>
    <row r="32" spans="1:8">
      <c r="A32" s="377" t="s">
        <v>28</v>
      </c>
      <c r="B32" s="378">
        <f>B30/B31-1</f>
        <v>0.11558514478222515</v>
      </c>
      <c r="C32" s="378">
        <f>C30/C31-1</f>
        <v>8.5796559910183978E-2</v>
      </c>
      <c r="D32" s="378">
        <f>D30/D31-1</f>
        <v>9.6169100313934885E-2</v>
      </c>
      <c r="E32" s="379"/>
      <c r="F32" s="380" t="s">
        <v>295</v>
      </c>
      <c r="G32" s="381">
        <f>SUM(G5:G27)</f>
        <v>196234</v>
      </c>
      <c r="H32" s="382">
        <f>100%</f>
        <v>1</v>
      </c>
    </row>
    <row r="36" spans="1:8" ht="30.75" customHeight="1">
      <c r="A36" s="482" t="s">
        <v>658</v>
      </c>
      <c r="B36" s="482"/>
      <c r="C36" s="482"/>
      <c r="D36" s="482"/>
      <c r="E36" s="482"/>
      <c r="F36" s="482"/>
      <c r="G36" s="482"/>
      <c r="H36" s="482"/>
    </row>
    <row r="54" spans="1:8" ht="48" customHeight="1">
      <c r="A54" s="464" t="s">
        <v>564</v>
      </c>
      <c r="B54" s="464"/>
      <c r="C54" s="464"/>
      <c r="D54" s="464"/>
      <c r="E54" s="464"/>
      <c r="F54" s="464"/>
      <c r="G54" s="464"/>
      <c r="H54" s="464"/>
    </row>
  </sheetData>
  <mergeCells count="5">
    <mergeCell ref="A54:H54"/>
    <mergeCell ref="A3:D3"/>
    <mergeCell ref="A28:D28"/>
    <mergeCell ref="F3:H3"/>
    <mergeCell ref="A36:H36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Q37"/>
  <sheetViews>
    <sheetView zoomScaleNormal="100" workbookViewId="0"/>
  </sheetViews>
  <sheetFormatPr baseColWidth="10" defaultColWidth="9.140625" defaultRowHeight="15"/>
  <cols>
    <col min="1" max="14" width="7.140625" style="383" customWidth="1"/>
    <col min="15" max="256" width="9.140625" style="384"/>
    <col min="257" max="270" width="7.140625" style="384" customWidth="1"/>
    <col min="271" max="512" width="9.140625" style="384"/>
    <col min="513" max="526" width="7.140625" style="384" customWidth="1"/>
    <col min="527" max="768" width="9.140625" style="384"/>
    <col min="769" max="782" width="7.140625" style="384" customWidth="1"/>
    <col min="783" max="1024" width="9.140625" style="384"/>
    <col min="1025" max="1038" width="7.140625" style="384" customWidth="1"/>
    <col min="1039" max="1280" width="9.140625" style="384"/>
    <col min="1281" max="1294" width="7.140625" style="384" customWidth="1"/>
    <col min="1295" max="1536" width="9.140625" style="384"/>
    <col min="1537" max="1550" width="7.140625" style="384" customWidth="1"/>
    <col min="1551" max="1792" width="9.140625" style="384"/>
    <col min="1793" max="1806" width="7.140625" style="384" customWidth="1"/>
    <col min="1807" max="2048" width="9.140625" style="384"/>
    <col min="2049" max="2062" width="7.140625" style="384" customWidth="1"/>
    <col min="2063" max="2304" width="9.140625" style="384"/>
    <col min="2305" max="2318" width="7.140625" style="384" customWidth="1"/>
    <col min="2319" max="2560" width="9.140625" style="384"/>
    <col min="2561" max="2574" width="7.140625" style="384" customWidth="1"/>
    <col min="2575" max="2816" width="9.140625" style="384"/>
    <col min="2817" max="2830" width="7.140625" style="384" customWidth="1"/>
    <col min="2831" max="3072" width="9.140625" style="384"/>
    <col min="3073" max="3086" width="7.140625" style="384" customWidth="1"/>
    <col min="3087" max="3328" width="9.140625" style="384"/>
    <col min="3329" max="3342" width="7.140625" style="384" customWidth="1"/>
    <col min="3343" max="3584" width="9.140625" style="384"/>
    <col min="3585" max="3598" width="7.140625" style="384" customWidth="1"/>
    <col min="3599" max="3840" width="9.140625" style="384"/>
    <col min="3841" max="3854" width="7.140625" style="384" customWidth="1"/>
    <col min="3855" max="4096" width="9.140625" style="384"/>
    <col min="4097" max="4110" width="7.140625" style="384" customWidth="1"/>
    <col min="4111" max="4352" width="9.140625" style="384"/>
    <col min="4353" max="4366" width="7.140625" style="384" customWidth="1"/>
    <col min="4367" max="4608" width="9.140625" style="384"/>
    <col min="4609" max="4622" width="7.140625" style="384" customWidth="1"/>
    <col min="4623" max="4864" width="9.140625" style="384"/>
    <col min="4865" max="4878" width="7.140625" style="384" customWidth="1"/>
    <col min="4879" max="5120" width="9.140625" style="384"/>
    <col min="5121" max="5134" width="7.140625" style="384" customWidth="1"/>
    <col min="5135" max="5376" width="9.140625" style="384"/>
    <col min="5377" max="5390" width="7.140625" style="384" customWidth="1"/>
    <col min="5391" max="5632" width="9.140625" style="384"/>
    <col min="5633" max="5646" width="7.140625" style="384" customWidth="1"/>
    <col min="5647" max="5888" width="9.140625" style="384"/>
    <col min="5889" max="5902" width="7.140625" style="384" customWidth="1"/>
    <col min="5903" max="6144" width="9.140625" style="384"/>
    <col min="6145" max="6158" width="7.140625" style="384" customWidth="1"/>
    <col min="6159" max="6400" width="9.140625" style="384"/>
    <col min="6401" max="6414" width="7.140625" style="384" customWidth="1"/>
    <col min="6415" max="6656" width="9.140625" style="384"/>
    <col min="6657" max="6670" width="7.140625" style="384" customWidth="1"/>
    <col min="6671" max="6912" width="9.140625" style="384"/>
    <col min="6913" max="6926" width="7.140625" style="384" customWidth="1"/>
    <col min="6927" max="7168" width="9.140625" style="384"/>
    <col min="7169" max="7182" width="7.140625" style="384" customWidth="1"/>
    <col min="7183" max="7424" width="9.140625" style="384"/>
    <col min="7425" max="7438" width="7.140625" style="384" customWidth="1"/>
    <col min="7439" max="7680" width="9.140625" style="384"/>
    <col min="7681" max="7694" width="7.140625" style="384" customWidth="1"/>
    <col min="7695" max="7936" width="9.140625" style="384"/>
    <col min="7937" max="7950" width="7.140625" style="384" customWidth="1"/>
    <col min="7951" max="8192" width="9.140625" style="384"/>
    <col min="8193" max="8206" width="7.140625" style="384" customWidth="1"/>
    <col min="8207" max="8448" width="9.140625" style="384"/>
    <col min="8449" max="8462" width="7.140625" style="384" customWidth="1"/>
    <col min="8463" max="8704" width="9.140625" style="384"/>
    <col min="8705" max="8718" width="7.140625" style="384" customWidth="1"/>
    <col min="8719" max="8960" width="9.140625" style="384"/>
    <col min="8961" max="8974" width="7.140625" style="384" customWidth="1"/>
    <col min="8975" max="9216" width="9.140625" style="384"/>
    <col min="9217" max="9230" width="7.140625" style="384" customWidth="1"/>
    <col min="9231" max="9472" width="9.140625" style="384"/>
    <col min="9473" max="9486" width="7.140625" style="384" customWidth="1"/>
    <col min="9487" max="9728" width="9.140625" style="384"/>
    <col min="9729" max="9742" width="7.140625" style="384" customWidth="1"/>
    <col min="9743" max="9984" width="9.140625" style="384"/>
    <col min="9985" max="9998" width="7.140625" style="384" customWidth="1"/>
    <col min="9999" max="10240" width="9.140625" style="384"/>
    <col min="10241" max="10254" width="7.140625" style="384" customWidth="1"/>
    <col min="10255" max="10496" width="9.140625" style="384"/>
    <col min="10497" max="10510" width="7.140625" style="384" customWidth="1"/>
    <col min="10511" max="10752" width="9.140625" style="384"/>
    <col min="10753" max="10766" width="7.140625" style="384" customWidth="1"/>
    <col min="10767" max="11008" width="9.140625" style="384"/>
    <col min="11009" max="11022" width="7.140625" style="384" customWidth="1"/>
    <col min="11023" max="11264" width="9.140625" style="384"/>
    <col min="11265" max="11278" width="7.140625" style="384" customWidth="1"/>
    <col min="11279" max="11520" width="9.140625" style="384"/>
    <col min="11521" max="11534" width="7.140625" style="384" customWidth="1"/>
    <col min="11535" max="11776" width="9.140625" style="384"/>
    <col min="11777" max="11790" width="7.140625" style="384" customWidth="1"/>
    <col min="11791" max="12032" width="9.140625" style="384"/>
    <col min="12033" max="12046" width="7.140625" style="384" customWidth="1"/>
    <col min="12047" max="12288" width="9.140625" style="384"/>
    <col min="12289" max="12302" width="7.140625" style="384" customWidth="1"/>
    <col min="12303" max="12544" width="9.140625" style="384"/>
    <col min="12545" max="12558" width="7.140625" style="384" customWidth="1"/>
    <col min="12559" max="12800" width="9.140625" style="384"/>
    <col min="12801" max="12814" width="7.140625" style="384" customWidth="1"/>
    <col min="12815" max="13056" width="9.140625" style="384"/>
    <col min="13057" max="13070" width="7.140625" style="384" customWidth="1"/>
    <col min="13071" max="13312" width="9.140625" style="384"/>
    <col min="13313" max="13326" width="7.140625" style="384" customWidth="1"/>
    <col min="13327" max="13568" width="9.140625" style="384"/>
    <col min="13569" max="13582" width="7.140625" style="384" customWidth="1"/>
    <col min="13583" max="13824" width="9.140625" style="384"/>
    <col min="13825" max="13838" width="7.140625" style="384" customWidth="1"/>
    <col min="13839" max="14080" width="9.140625" style="384"/>
    <col min="14081" max="14094" width="7.140625" style="384" customWidth="1"/>
    <col min="14095" max="14336" width="9.140625" style="384"/>
    <col min="14337" max="14350" width="7.140625" style="384" customWidth="1"/>
    <col min="14351" max="14592" width="9.140625" style="384"/>
    <col min="14593" max="14606" width="7.140625" style="384" customWidth="1"/>
    <col min="14607" max="14848" width="9.140625" style="384"/>
    <col min="14849" max="14862" width="7.140625" style="384" customWidth="1"/>
    <col min="14863" max="15104" width="9.140625" style="384"/>
    <col min="15105" max="15118" width="7.140625" style="384" customWidth="1"/>
    <col min="15119" max="15360" width="9.140625" style="384"/>
    <col min="15361" max="15374" width="7.140625" style="384" customWidth="1"/>
    <col min="15375" max="15616" width="9.140625" style="384"/>
    <col min="15617" max="15630" width="7.140625" style="384" customWidth="1"/>
    <col min="15631" max="15872" width="9.140625" style="384"/>
    <col min="15873" max="15886" width="7.140625" style="384" customWidth="1"/>
    <col min="15887" max="16128" width="9.140625" style="384"/>
    <col min="16129" max="16142" width="7.140625" style="384" customWidth="1"/>
    <col min="16143" max="16384" width="9.140625" style="384"/>
  </cols>
  <sheetData>
    <row r="1" spans="1:17" ht="15.75">
      <c r="A1" s="177" t="s">
        <v>616</v>
      </c>
    </row>
    <row r="2" spans="1:17" ht="15.75">
      <c r="A2" s="489" t="s">
        <v>577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>
      <c r="A3" s="490"/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</row>
    <row r="4" spans="1:17" s="385" customFormat="1" ht="14.25" customHeight="1">
      <c r="A4" s="452" t="s">
        <v>435</v>
      </c>
      <c r="B4" s="452" t="s">
        <v>436</v>
      </c>
      <c r="C4" s="452" t="s">
        <v>437</v>
      </c>
      <c r="D4" s="452" t="s">
        <v>438</v>
      </c>
      <c r="E4" s="452" t="s">
        <v>439</v>
      </c>
      <c r="F4" s="452" t="s">
        <v>440</v>
      </c>
      <c r="G4" s="452" t="s">
        <v>441</v>
      </c>
      <c r="H4" s="452" t="s">
        <v>442</v>
      </c>
      <c r="I4" s="452" t="s">
        <v>443</v>
      </c>
      <c r="J4" s="452" t="s">
        <v>444</v>
      </c>
      <c r="K4" s="452" t="s">
        <v>445</v>
      </c>
      <c r="L4" s="452" t="s">
        <v>446</v>
      </c>
      <c r="M4" s="452" t="s">
        <v>447</v>
      </c>
      <c r="N4" s="452" t="s">
        <v>371</v>
      </c>
    </row>
    <row r="5" spans="1:17" s="388" customFormat="1" ht="12" customHeight="1">
      <c r="A5" s="386" t="s">
        <v>454</v>
      </c>
      <c r="B5" s="387">
        <v>6</v>
      </c>
      <c r="C5" s="387">
        <v>4</v>
      </c>
      <c r="D5" s="387">
        <v>2</v>
      </c>
      <c r="E5" s="387">
        <v>3</v>
      </c>
      <c r="F5" s="387">
        <v>3</v>
      </c>
      <c r="G5" s="387">
        <v>6</v>
      </c>
      <c r="H5" s="387">
        <v>8</v>
      </c>
      <c r="I5" s="387">
        <v>0</v>
      </c>
      <c r="J5" s="387">
        <v>0</v>
      </c>
      <c r="K5" s="387">
        <v>7</v>
      </c>
      <c r="L5" s="387">
        <v>8</v>
      </c>
      <c r="M5" s="387">
        <v>7</v>
      </c>
      <c r="N5" s="387">
        <v>54</v>
      </c>
    </row>
    <row r="6" spans="1:17" s="388" customFormat="1" ht="12" customHeight="1">
      <c r="A6" s="386" t="s">
        <v>453</v>
      </c>
      <c r="B6" s="387">
        <v>2</v>
      </c>
      <c r="C6" s="387">
        <v>9</v>
      </c>
      <c r="D6" s="387">
        <v>5</v>
      </c>
      <c r="E6" s="387">
        <v>5</v>
      </c>
      <c r="F6" s="387">
        <v>8</v>
      </c>
      <c r="G6" s="387">
        <v>3</v>
      </c>
      <c r="H6" s="387">
        <v>8</v>
      </c>
      <c r="I6" s="387">
        <v>8</v>
      </c>
      <c r="J6" s="387">
        <v>4</v>
      </c>
      <c r="K6" s="387">
        <v>5</v>
      </c>
      <c r="L6" s="387">
        <v>4</v>
      </c>
      <c r="M6" s="387">
        <v>5</v>
      </c>
      <c r="N6" s="387">
        <v>66</v>
      </c>
    </row>
    <row r="7" spans="1:17" s="388" customFormat="1" ht="12" customHeight="1">
      <c r="A7" s="386" t="s">
        <v>452</v>
      </c>
      <c r="B7" s="387">
        <v>20</v>
      </c>
      <c r="C7" s="387">
        <v>2</v>
      </c>
      <c r="D7" s="387">
        <v>4</v>
      </c>
      <c r="E7" s="387">
        <v>6</v>
      </c>
      <c r="F7" s="387">
        <v>5</v>
      </c>
      <c r="G7" s="387">
        <v>5</v>
      </c>
      <c r="H7" s="387">
        <v>4</v>
      </c>
      <c r="I7" s="387">
        <v>6</v>
      </c>
      <c r="J7" s="387">
        <v>4</v>
      </c>
      <c r="K7" s="387">
        <v>8</v>
      </c>
      <c r="L7" s="387">
        <v>8</v>
      </c>
      <c r="M7" s="387">
        <v>1</v>
      </c>
      <c r="N7" s="387">
        <v>73</v>
      </c>
    </row>
    <row r="8" spans="1:17" s="388" customFormat="1" ht="12" customHeight="1">
      <c r="A8" s="386" t="s">
        <v>451</v>
      </c>
      <c r="B8" s="387">
        <v>4</v>
      </c>
      <c r="C8" s="387">
        <v>8</v>
      </c>
      <c r="D8" s="387">
        <v>5</v>
      </c>
      <c r="E8" s="387">
        <v>7</v>
      </c>
      <c r="F8" s="387">
        <v>5</v>
      </c>
      <c r="G8" s="387">
        <v>3</v>
      </c>
      <c r="H8" s="387">
        <v>4</v>
      </c>
      <c r="I8" s="387">
        <v>5</v>
      </c>
      <c r="J8" s="387">
        <v>3</v>
      </c>
      <c r="K8" s="387">
        <v>3</v>
      </c>
      <c r="L8" s="387">
        <v>4</v>
      </c>
      <c r="M8" s="387">
        <v>3</v>
      </c>
      <c r="N8" s="387">
        <v>54</v>
      </c>
    </row>
    <row r="9" spans="1:17" s="388" customFormat="1" ht="12" customHeight="1">
      <c r="A9" s="386" t="s">
        <v>450</v>
      </c>
      <c r="B9" s="387">
        <v>2</v>
      </c>
      <c r="C9" s="387">
        <v>9</v>
      </c>
      <c r="D9" s="387">
        <v>8</v>
      </c>
      <c r="E9" s="387">
        <v>5</v>
      </c>
      <c r="F9" s="387">
        <v>2</v>
      </c>
      <c r="G9" s="387">
        <v>9</v>
      </c>
      <c r="H9" s="387">
        <v>1</v>
      </c>
      <c r="I9" s="387">
        <v>3</v>
      </c>
      <c r="J9" s="387">
        <v>4</v>
      </c>
      <c r="K9" s="387">
        <v>7</v>
      </c>
      <c r="L9" s="387">
        <v>5</v>
      </c>
      <c r="M9" s="387">
        <v>1</v>
      </c>
      <c r="N9" s="387">
        <v>56</v>
      </c>
    </row>
    <row r="10" spans="1:17" s="388" customFormat="1" ht="12" customHeight="1">
      <c r="A10" s="386" t="s">
        <v>448</v>
      </c>
      <c r="B10" s="387">
        <v>3</v>
      </c>
      <c r="C10" s="387">
        <v>8</v>
      </c>
      <c r="D10" s="387">
        <v>6</v>
      </c>
      <c r="E10" s="387">
        <v>6</v>
      </c>
      <c r="F10" s="387">
        <v>6</v>
      </c>
      <c r="G10" s="387">
        <v>3</v>
      </c>
      <c r="H10" s="387">
        <v>5</v>
      </c>
      <c r="I10" s="387">
        <v>3</v>
      </c>
      <c r="J10" s="387">
        <v>7</v>
      </c>
      <c r="K10" s="387">
        <v>5</v>
      </c>
      <c r="L10" s="387">
        <v>8</v>
      </c>
      <c r="M10" s="387">
        <v>9</v>
      </c>
      <c r="N10" s="387">
        <v>69</v>
      </c>
    </row>
    <row r="11" spans="1:17" s="388" customFormat="1" ht="12" customHeight="1">
      <c r="A11" s="386" t="s">
        <v>415</v>
      </c>
      <c r="B11" s="387">
        <v>6</v>
      </c>
      <c r="C11" s="387">
        <v>7</v>
      </c>
      <c r="D11" s="387">
        <v>6</v>
      </c>
      <c r="E11" s="387">
        <v>3</v>
      </c>
      <c r="F11" s="387">
        <v>6</v>
      </c>
      <c r="G11" s="387">
        <v>5</v>
      </c>
      <c r="H11" s="387">
        <v>6</v>
      </c>
      <c r="I11" s="387">
        <v>5</v>
      </c>
      <c r="J11" s="387">
        <v>4</v>
      </c>
      <c r="K11" s="387">
        <v>9</v>
      </c>
      <c r="L11" s="387">
        <v>4</v>
      </c>
      <c r="M11" s="387">
        <v>4</v>
      </c>
      <c r="N11" s="387">
        <v>65</v>
      </c>
      <c r="Q11" s="388" t="s">
        <v>449</v>
      </c>
    </row>
    <row r="12" spans="1:17" s="388" customFormat="1" ht="12" customHeight="1">
      <c r="A12" s="386" t="s">
        <v>416</v>
      </c>
      <c r="B12" s="387">
        <v>5</v>
      </c>
      <c r="C12" s="387">
        <v>6</v>
      </c>
      <c r="D12" s="387">
        <v>7</v>
      </c>
      <c r="E12" s="387">
        <v>3</v>
      </c>
      <c r="F12" s="387">
        <v>7</v>
      </c>
      <c r="G12" s="387">
        <v>6</v>
      </c>
      <c r="H12" s="387">
        <v>4</v>
      </c>
      <c r="I12" s="387">
        <v>6</v>
      </c>
      <c r="J12" s="387">
        <v>5</v>
      </c>
      <c r="K12" s="387">
        <v>6</v>
      </c>
      <c r="L12" s="387">
        <v>5</v>
      </c>
      <c r="M12" s="387">
        <v>2</v>
      </c>
      <c r="N12" s="387">
        <v>62</v>
      </c>
    </row>
    <row r="13" spans="1:17" s="388" customFormat="1" ht="12" customHeight="1">
      <c r="A13" s="386" t="s">
        <v>293</v>
      </c>
      <c r="B13" s="387">
        <v>12</v>
      </c>
      <c r="C13" s="387">
        <v>5</v>
      </c>
      <c r="D13" s="387">
        <v>7</v>
      </c>
      <c r="E13" s="387">
        <v>6</v>
      </c>
      <c r="F13" s="387">
        <v>3</v>
      </c>
      <c r="G13" s="387">
        <v>5</v>
      </c>
      <c r="H13" s="387">
        <v>6</v>
      </c>
      <c r="I13" s="387">
        <v>6</v>
      </c>
      <c r="J13" s="387">
        <v>5</v>
      </c>
      <c r="K13" s="387">
        <v>3</v>
      </c>
      <c r="L13" s="387">
        <v>3</v>
      </c>
      <c r="M13" s="387">
        <v>3</v>
      </c>
      <c r="N13" s="387">
        <v>64</v>
      </c>
    </row>
    <row r="14" spans="1:17" s="388" customFormat="1" ht="12" customHeight="1">
      <c r="A14" s="386" t="s">
        <v>294</v>
      </c>
      <c r="B14" s="387">
        <v>4</v>
      </c>
      <c r="C14" s="387">
        <v>14</v>
      </c>
      <c r="D14" s="387">
        <v>6</v>
      </c>
      <c r="E14" s="387">
        <v>2</v>
      </c>
      <c r="F14" s="387">
        <v>3</v>
      </c>
      <c r="G14" s="387">
        <v>8</v>
      </c>
      <c r="H14" s="387">
        <v>6</v>
      </c>
      <c r="I14" s="387">
        <v>4</v>
      </c>
      <c r="J14" s="387">
        <v>2</v>
      </c>
      <c r="K14" s="387">
        <v>1</v>
      </c>
      <c r="L14" s="387">
        <v>4</v>
      </c>
      <c r="M14" s="387">
        <v>2</v>
      </c>
      <c r="N14" s="387">
        <v>56</v>
      </c>
    </row>
    <row r="15" spans="1:17" s="388" customFormat="1" ht="12" customHeight="1">
      <c r="A15" s="386" t="s">
        <v>417</v>
      </c>
      <c r="B15" s="387">
        <v>5</v>
      </c>
      <c r="C15" s="387">
        <v>13</v>
      </c>
      <c r="D15" s="387">
        <v>1</v>
      </c>
      <c r="E15" s="387">
        <v>6</v>
      </c>
      <c r="F15" s="387">
        <v>5</v>
      </c>
      <c r="G15" s="387">
        <v>9</v>
      </c>
      <c r="H15" s="387">
        <v>6</v>
      </c>
      <c r="I15" s="387">
        <v>4</v>
      </c>
      <c r="J15" s="387">
        <v>3</v>
      </c>
      <c r="K15" s="387">
        <v>4</v>
      </c>
      <c r="L15" s="387">
        <v>4</v>
      </c>
      <c r="M15" s="387">
        <v>6</v>
      </c>
      <c r="N15" s="387">
        <v>66</v>
      </c>
    </row>
    <row r="16" spans="1:17" s="388" customFormat="1" ht="12" customHeight="1">
      <c r="A16" s="386" t="s">
        <v>89</v>
      </c>
      <c r="B16" s="387">
        <v>4</v>
      </c>
      <c r="C16" s="387">
        <v>8</v>
      </c>
      <c r="D16" s="387">
        <v>2</v>
      </c>
      <c r="E16" s="387">
        <v>5</v>
      </c>
      <c r="F16" s="387">
        <v>6</v>
      </c>
      <c r="G16" s="387">
        <v>5</v>
      </c>
      <c r="H16" s="387">
        <v>4</v>
      </c>
      <c r="I16" s="387">
        <v>5</v>
      </c>
      <c r="J16" s="387">
        <v>4</v>
      </c>
      <c r="K16" s="387">
        <v>5</v>
      </c>
      <c r="L16" s="387">
        <v>1</v>
      </c>
      <c r="M16" s="387">
        <v>3</v>
      </c>
      <c r="N16" s="387">
        <f t="shared" ref="N16:N22" si="0">SUM(B16:M16)</f>
        <v>52</v>
      </c>
    </row>
    <row r="17" spans="1:14" s="388" customFormat="1" ht="12" customHeight="1">
      <c r="A17" s="386">
        <v>2012</v>
      </c>
      <c r="B17" s="387">
        <v>2</v>
      </c>
      <c r="C17" s="387">
        <v>6</v>
      </c>
      <c r="D17" s="387">
        <v>8</v>
      </c>
      <c r="E17" s="387">
        <v>2</v>
      </c>
      <c r="F17" s="387">
        <v>4</v>
      </c>
      <c r="G17" s="387">
        <v>2</v>
      </c>
      <c r="H17" s="387">
        <v>5</v>
      </c>
      <c r="I17" s="387">
        <v>5</v>
      </c>
      <c r="J17" s="387">
        <v>3</v>
      </c>
      <c r="K17" s="387">
        <v>8</v>
      </c>
      <c r="L17" s="387">
        <v>4</v>
      </c>
      <c r="M17" s="387">
        <v>4</v>
      </c>
      <c r="N17" s="387">
        <f t="shared" si="0"/>
        <v>53</v>
      </c>
    </row>
    <row r="18" spans="1:14" s="388" customFormat="1" ht="12" customHeight="1">
      <c r="A18" s="386">
        <v>2013</v>
      </c>
      <c r="B18" s="387">
        <v>4</v>
      </c>
      <c r="C18" s="387">
        <v>6</v>
      </c>
      <c r="D18" s="387">
        <v>5</v>
      </c>
      <c r="E18" s="387">
        <v>6</v>
      </c>
      <c r="F18" s="387">
        <v>1</v>
      </c>
      <c r="G18" s="387">
        <v>4</v>
      </c>
      <c r="H18" s="387">
        <v>4</v>
      </c>
      <c r="I18" s="387">
        <v>4</v>
      </c>
      <c r="J18" s="387">
        <v>5</v>
      </c>
      <c r="K18" s="387">
        <v>2</v>
      </c>
      <c r="L18" s="387">
        <v>4</v>
      </c>
      <c r="M18" s="387">
        <v>2</v>
      </c>
      <c r="N18" s="387">
        <f t="shared" si="0"/>
        <v>47</v>
      </c>
    </row>
    <row r="19" spans="1:14" s="388" customFormat="1" ht="12" customHeight="1">
      <c r="A19" s="386">
        <v>2014</v>
      </c>
      <c r="B19" s="387">
        <v>6</v>
      </c>
      <c r="C19" s="387">
        <v>1</v>
      </c>
      <c r="D19" s="387">
        <v>1</v>
      </c>
      <c r="E19" s="387">
        <v>1</v>
      </c>
      <c r="F19" s="387">
        <v>1</v>
      </c>
      <c r="G19" s="387">
        <v>3</v>
      </c>
      <c r="H19" s="387">
        <v>7</v>
      </c>
      <c r="I19" s="387">
        <v>2</v>
      </c>
      <c r="J19" s="387">
        <v>2</v>
      </c>
      <c r="K19" s="387">
        <v>0</v>
      </c>
      <c r="L19" s="387">
        <v>1</v>
      </c>
      <c r="M19" s="387">
        <v>7</v>
      </c>
      <c r="N19" s="387">
        <f t="shared" si="0"/>
        <v>32</v>
      </c>
    </row>
    <row r="20" spans="1:14" s="388" customFormat="1" ht="12" customHeight="1">
      <c r="A20" s="386">
        <v>2015</v>
      </c>
      <c r="B20" s="387">
        <v>5</v>
      </c>
      <c r="C20" s="387">
        <v>2</v>
      </c>
      <c r="D20" s="387">
        <v>7</v>
      </c>
      <c r="E20" s="387">
        <v>2</v>
      </c>
      <c r="F20" s="387">
        <v>0</v>
      </c>
      <c r="G20" s="387">
        <v>2</v>
      </c>
      <c r="H20" s="387">
        <v>1</v>
      </c>
      <c r="I20" s="387">
        <v>2</v>
      </c>
      <c r="J20" s="387">
        <v>2</v>
      </c>
      <c r="K20" s="387">
        <v>3</v>
      </c>
      <c r="L20" s="387">
        <v>3</v>
      </c>
      <c r="M20" s="387">
        <v>0</v>
      </c>
      <c r="N20" s="387">
        <f t="shared" si="0"/>
        <v>29</v>
      </c>
    </row>
    <row r="21" spans="1:14" s="388" customFormat="1" ht="12" customHeight="1">
      <c r="A21" s="386">
        <v>2016</v>
      </c>
      <c r="B21" s="387">
        <v>4</v>
      </c>
      <c r="C21" s="387">
        <v>3</v>
      </c>
      <c r="D21" s="387">
        <v>3</v>
      </c>
      <c r="E21" s="387">
        <v>1</v>
      </c>
      <c r="F21" s="387">
        <v>6</v>
      </c>
      <c r="G21" s="387">
        <v>2</v>
      </c>
      <c r="H21" s="387">
        <v>2</v>
      </c>
      <c r="I21" s="387">
        <v>3</v>
      </c>
      <c r="J21" s="387">
        <v>4</v>
      </c>
      <c r="K21" s="387">
        <v>1</v>
      </c>
      <c r="L21" s="387">
        <v>2</v>
      </c>
      <c r="M21" s="387">
        <v>3</v>
      </c>
      <c r="N21" s="387">
        <f t="shared" si="0"/>
        <v>34</v>
      </c>
    </row>
    <row r="22" spans="1:14" s="388" customFormat="1" ht="12" customHeight="1">
      <c r="A22" s="389">
        <v>2017</v>
      </c>
      <c r="B22" s="390">
        <v>5</v>
      </c>
      <c r="C22" s="390">
        <v>5</v>
      </c>
      <c r="D22" s="390">
        <v>3</v>
      </c>
      <c r="E22" s="390">
        <v>2</v>
      </c>
      <c r="F22" s="390">
        <v>5</v>
      </c>
      <c r="G22" s="390">
        <v>1</v>
      </c>
      <c r="H22" s="390">
        <v>3</v>
      </c>
      <c r="I22" s="390">
        <v>4</v>
      </c>
      <c r="J22" s="390"/>
      <c r="K22" s="390"/>
      <c r="L22" s="390"/>
      <c r="M22" s="390"/>
      <c r="N22" s="390">
        <f t="shared" si="0"/>
        <v>28</v>
      </c>
    </row>
    <row r="23" spans="1:14" s="388" customFormat="1" ht="11.25"/>
    <row r="26" spans="1:14" ht="31.5" customHeight="1">
      <c r="A26" s="488" t="s">
        <v>579</v>
      </c>
      <c r="B26" s="488"/>
      <c r="C26" s="488"/>
      <c r="D26" s="488"/>
      <c r="E26" s="488"/>
      <c r="F26" s="488"/>
      <c r="G26" s="488"/>
      <c r="H26" s="488"/>
      <c r="I26" s="488"/>
      <c r="J26" s="488"/>
      <c r="K26" s="488"/>
      <c r="L26" s="488"/>
      <c r="M26" s="488"/>
      <c r="N26" s="488"/>
    </row>
    <row r="35" spans="1:14" ht="69" customHeight="1"/>
    <row r="37" spans="1:14" ht="68.25" customHeight="1">
      <c r="A37" s="487" t="s">
        <v>578</v>
      </c>
      <c r="B37" s="487"/>
      <c r="C37" s="487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</row>
  </sheetData>
  <sortState ref="A4:N21">
    <sortCondition ref="A4"/>
  </sortState>
  <mergeCells count="4">
    <mergeCell ref="A37:N37"/>
    <mergeCell ref="A26:N26"/>
    <mergeCell ref="A2:N2"/>
    <mergeCell ref="A3:N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0"/>
    <pageSetUpPr fitToPage="1"/>
  </sheetPr>
  <dimension ref="A1:K38"/>
  <sheetViews>
    <sheetView zoomScaleNormal="100" workbookViewId="0"/>
  </sheetViews>
  <sheetFormatPr baseColWidth="10" defaultColWidth="11.5703125" defaultRowHeight="12"/>
  <cols>
    <col min="1" max="1" width="17" style="202" customWidth="1"/>
    <col min="2" max="5" width="12.7109375" style="344" customWidth="1"/>
    <col min="6" max="11" width="12.7109375" style="201" customWidth="1"/>
    <col min="12" max="16384" width="11.5703125" style="202"/>
  </cols>
  <sheetData>
    <row r="1" spans="1:11" ht="15">
      <c r="A1" s="391" t="s">
        <v>580</v>
      </c>
    </row>
    <row r="2" spans="1:11" ht="15">
      <c r="A2" s="21" t="s">
        <v>659</v>
      </c>
    </row>
    <row r="3" spans="1:11">
      <c r="A3" s="392" t="s">
        <v>493</v>
      </c>
      <c r="G3" s="281"/>
      <c r="H3" s="281"/>
    </row>
    <row r="4" spans="1:11">
      <c r="E4" s="201"/>
    </row>
    <row r="5" spans="1:11">
      <c r="A5" s="453" t="s">
        <v>175</v>
      </c>
      <c r="B5" s="454">
        <v>2008</v>
      </c>
      <c r="C5" s="454">
        <v>2009</v>
      </c>
      <c r="D5" s="454">
        <v>2010</v>
      </c>
      <c r="E5" s="454">
        <v>2011</v>
      </c>
      <c r="F5" s="454">
        <v>2012</v>
      </c>
      <c r="G5" s="454">
        <v>2013</v>
      </c>
      <c r="H5" s="454">
        <v>2014</v>
      </c>
      <c r="I5" s="454">
        <v>2015</v>
      </c>
      <c r="J5" s="454">
        <v>2016</v>
      </c>
      <c r="K5" s="454">
        <v>2017</v>
      </c>
    </row>
    <row r="6" spans="1:11">
      <c r="A6" s="392" t="s">
        <v>67</v>
      </c>
      <c r="B6" s="320">
        <v>1414622.5998</v>
      </c>
      <c r="C6" s="320">
        <v>2037639.677724174</v>
      </c>
      <c r="D6" s="320">
        <v>2682789.5075251227</v>
      </c>
      <c r="E6" s="320">
        <v>2917749.7190824146</v>
      </c>
      <c r="F6" s="320">
        <v>2885886.5143818362</v>
      </c>
      <c r="G6" s="320">
        <v>2599069.3519712551</v>
      </c>
      <c r="H6" s="320">
        <v>1825852.0229200001</v>
      </c>
      <c r="I6" s="320">
        <v>1957001.2064799997</v>
      </c>
      <c r="J6" s="320">
        <f>'08.2 TRANSF. CANON'!J6+'08.3 REGALÍAS MINERAS'!J7+'08.4 DER. VIGENCIA PENALIDAD'!J8</f>
        <v>1553579.1421999999</v>
      </c>
      <c r="K6" s="320">
        <f>'08.2 TRANSF. CANON'!K6+'08.3 REGALÍAS MINERAS'!K7+'08.4 DER. VIGENCIA PENALIDAD'!K8</f>
        <v>1532483.4365599998</v>
      </c>
    </row>
    <row r="7" spans="1:11">
      <c r="A7" s="392" t="s">
        <v>486</v>
      </c>
      <c r="B7" s="320">
        <v>1639695237.9955001</v>
      </c>
      <c r="C7" s="320">
        <v>1332321905.4593287</v>
      </c>
      <c r="D7" s="320">
        <v>864662329.54954934</v>
      </c>
      <c r="E7" s="320">
        <v>794731907.03502786</v>
      </c>
      <c r="F7" s="320">
        <v>770582075.2986815</v>
      </c>
      <c r="G7" s="320">
        <v>1015864460.7110069</v>
      </c>
      <c r="H7" s="320">
        <v>1019235893.7081801</v>
      </c>
      <c r="I7" s="320">
        <v>748108985.37879992</v>
      </c>
      <c r="J7" s="320">
        <f>'08.2 TRANSF. CANON'!J7+'08.3 REGALÍAS MINERAS'!J8+'08.4 DER. VIGENCIA PENALIDAD'!J9</f>
        <v>397241204.42621374</v>
      </c>
      <c r="K7" s="320">
        <f>'08.2 TRANSF. CANON'!K7+'08.3 REGALÍAS MINERAS'!K8+'08.4 DER. VIGENCIA PENALIDAD'!K9</f>
        <v>673247997.71734881</v>
      </c>
    </row>
    <row r="8" spans="1:11">
      <c r="A8" s="392" t="s">
        <v>490</v>
      </c>
      <c r="B8" s="320">
        <v>30546062.279300001</v>
      </c>
      <c r="C8" s="320">
        <v>32235283.902984001</v>
      </c>
      <c r="D8" s="320">
        <v>17362096.381994702</v>
      </c>
      <c r="E8" s="320">
        <v>7456590.0871504145</v>
      </c>
      <c r="F8" s="320">
        <v>10352473.908096461</v>
      </c>
      <c r="G8" s="320">
        <v>16258265.793091137</v>
      </c>
      <c r="H8" s="320">
        <v>23194328.631980002</v>
      </c>
      <c r="I8" s="320">
        <v>12359816.467359999</v>
      </c>
      <c r="J8" s="320">
        <f>'08.2 TRANSF. CANON'!J8+'08.3 REGALÍAS MINERAS'!J9+'08.4 DER. VIGENCIA PENALIDAD'!J10</f>
        <v>21528301.033251449</v>
      </c>
      <c r="K8" s="320">
        <f>'08.2 TRANSF. CANON'!K8+'08.3 REGALÍAS MINERAS'!K9+'08.4 DER. VIGENCIA PENALIDAD'!K10</f>
        <v>28423300.836342953</v>
      </c>
    </row>
    <row r="9" spans="1:11">
      <c r="A9" s="392" t="s">
        <v>68</v>
      </c>
      <c r="B9" s="320">
        <v>184005165.75759998</v>
      </c>
      <c r="C9" s="320">
        <v>501658386.51776475</v>
      </c>
      <c r="D9" s="320">
        <v>581694791.77875829</v>
      </c>
      <c r="E9" s="320">
        <v>412482426.79868722</v>
      </c>
      <c r="F9" s="320">
        <v>743425104.30328166</v>
      </c>
      <c r="G9" s="320">
        <v>834558660.0002594</v>
      </c>
      <c r="H9" s="320">
        <v>495471646.73208004</v>
      </c>
      <c r="I9" s="320">
        <v>465207945.24327993</v>
      </c>
      <c r="J9" s="320">
        <f>'08.2 TRANSF. CANON'!J9+'08.3 REGALÍAS MINERAS'!J10+'08.4 DER. VIGENCIA PENALIDAD'!J11</f>
        <v>399551676.75120962</v>
      </c>
      <c r="K9" s="320">
        <f>'08.2 TRANSF. CANON'!K9+'08.3 REGALÍAS MINERAS'!K10+'08.4 DER. VIGENCIA PENALIDAD'!K11</f>
        <v>465460979.94326556</v>
      </c>
    </row>
    <row r="10" spans="1:11">
      <c r="A10" s="392" t="s">
        <v>69</v>
      </c>
      <c r="B10" s="320">
        <v>28932163.848300003</v>
      </c>
      <c r="C10" s="320">
        <v>51057776.673486635</v>
      </c>
      <c r="D10" s="320">
        <v>20169722.284334257</v>
      </c>
      <c r="E10" s="320">
        <v>56291528.187267631</v>
      </c>
      <c r="F10" s="320">
        <v>93335995.644704983</v>
      </c>
      <c r="G10" s="320">
        <v>103933365.26069061</v>
      </c>
      <c r="H10" s="320">
        <v>35571156.517959997</v>
      </c>
      <c r="I10" s="320">
        <v>22621632.429839998</v>
      </c>
      <c r="J10" s="320">
        <f>'08.2 TRANSF. CANON'!J10+'08.3 REGALÍAS MINERAS'!J11+'08.4 DER. VIGENCIA PENALIDAD'!J12</f>
        <v>39934274.274011515</v>
      </c>
      <c r="K10" s="320">
        <f>'08.2 TRANSF. CANON'!K10+'08.3 REGALÍAS MINERAS'!K11+'08.4 DER. VIGENCIA PENALIDAD'!K12</f>
        <v>31969221.465610832</v>
      </c>
    </row>
    <row r="11" spans="1:11">
      <c r="A11" s="392" t="s">
        <v>70</v>
      </c>
      <c r="B11" s="320">
        <v>595177993.87389994</v>
      </c>
      <c r="C11" s="320">
        <v>197276723.27377081</v>
      </c>
      <c r="D11" s="320">
        <v>256033968.55698672</v>
      </c>
      <c r="E11" s="320">
        <v>483863876.18651074</v>
      </c>
      <c r="F11" s="320">
        <v>522692115.35276073</v>
      </c>
      <c r="G11" s="320">
        <v>609316360.66507769</v>
      </c>
      <c r="H11" s="320">
        <v>629747254.67443991</v>
      </c>
      <c r="I11" s="320">
        <v>411623262.44224</v>
      </c>
      <c r="J11" s="320">
        <f>'08.2 TRANSF. CANON'!J11+'08.3 REGALÍAS MINERAS'!J12+'08.4 DER. VIGENCIA PENALIDAD'!J13</f>
        <v>278735159.7598567</v>
      </c>
      <c r="K11" s="320">
        <f>'08.2 TRANSF. CANON'!K11+'08.3 REGALÍAS MINERAS'!K12+'08.4 DER. VIGENCIA PENALIDAD'!K13</f>
        <v>224994981.39729914</v>
      </c>
    </row>
    <row r="12" spans="1:11">
      <c r="A12" s="392" t="s">
        <v>71</v>
      </c>
      <c r="B12" s="320">
        <v>10757.711800000001</v>
      </c>
      <c r="C12" s="320">
        <v>13186.780776316482</v>
      </c>
      <c r="D12" s="320">
        <v>11277.203526444284</v>
      </c>
      <c r="E12" s="320">
        <v>22442.175658171251</v>
      </c>
      <c r="F12" s="320">
        <v>5142.9157128230454</v>
      </c>
      <c r="G12" s="320">
        <v>8691.0249344109852</v>
      </c>
      <c r="H12" s="320">
        <v>17994.093239999998</v>
      </c>
      <c r="I12" s="320">
        <v>16281.536479999999</v>
      </c>
      <c r="J12" s="320">
        <f>'08.2 TRANSF. CANON'!J12+'08.3 REGALÍAS MINERAS'!J13+'08.4 DER. VIGENCIA PENALIDAD'!J14</f>
        <v>33929.913199999995</v>
      </c>
      <c r="K12" s="320">
        <f>'08.2 TRANSF. CANON'!K12+'08.3 REGALÍAS MINERAS'!K13+'08.4 DER. VIGENCIA PENALIDAD'!K14</f>
        <v>19971.6132</v>
      </c>
    </row>
    <row r="13" spans="1:11">
      <c r="A13" s="392" t="s">
        <v>72</v>
      </c>
      <c r="B13" s="320">
        <v>279368425.94409996</v>
      </c>
      <c r="C13" s="320">
        <v>250741998.31695116</v>
      </c>
      <c r="D13" s="320">
        <v>143603003.3838864</v>
      </c>
      <c r="E13" s="320">
        <v>130630809.76498613</v>
      </c>
      <c r="F13" s="320">
        <v>219739294.43000156</v>
      </c>
      <c r="G13" s="320">
        <v>396420696.80841982</v>
      </c>
      <c r="H13" s="320">
        <v>68682450.3002</v>
      </c>
      <c r="I13" s="320">
        <v>150877029.19295999</v>
      </c>
      <c r="J13" s="320">
        <f>'08.2 TRANSF. CANON'!J13+'08.3 REGALÍAS MINERAS'!J14+'08.4 DER. VIGENCIA PENALIDAD'!J15</f>
        <v>174060577.87575829</v>
      </c>
      <c r="K13" s="320">
        <f>'08.2 TRANSF. CANON'!K13+'08.3 REGALÍAS MINERAS'!K14+'08.4 DER. VIGENCIA PENALIDAD'!K15</f>
        <v>183906578.06117824</v>
      </c>
    </row>
    <row r="14" spans="1:11">
      <c r="A14" s="392" t="s">
        <v>73</v>
      </c>
      <c r="B14" s="320">
        <v>51113647.882200003</v>
      </c>
      <c r="C14" s="320">
        <v>67356765.200979695</v>
      </c>
      <c r="D14" s="320">
        <v>29419025.851064824</v>
      </c>
      <c r="E14" s="320">
        <v>22869908.83790103</v>
      </c>
      <c r="F14" s="320">
        <v>37913552.780751623</v>
      </c>
      <c r="G14" s="320">
        <v>33372077.099185344</v>
      </c>
      <c r="H14" s="320">
        <v>24907916.53678</v>
      </c>
      <c r="I14" s="320">
        <v>18203655.44184</v>
      </c>
      <c r="J14" s="320">
        <f>'08.2 TRANSF. CANON'!J14+'08.3 REGALÍAS MINERAS'!J15+'08.4 DER. VIGENCIA PENALIDAD'!J16</f>
        <v>15202766.473095506</v>
      </c>
      <c r="K14" s="320">
        <f>'08.2 TRANSF. CANON'!K14+'08.3 REGALÍAS MINERAS'!K15+'08.4 DER. VIGENCIA PENALIDAD'!K16</f>
        <v>12136562.606572242</v>
      </c>
    </row>
    <row r="15" spans="1:11">
      <c r="A15" s="392" t="s">
        <v>487</v>
      </c>
      <c r="B15" s="320">
        <v>15389907.5494</v>
      </c>
      <c r="C15" s="320">
        <v>12124101.277941577</v>
      </c>
      <c r="D15" s="320">
        <v>4938485.7320551425</v>
      </c>
      <c r="E15" s="320">
        <v>4586447.4102538563</v>
      </c>
      <c r="F15" s="320">
        <v>8485729.9313526191</v>
      </c>
      <c r="G15" s="320">
        <v>7778782.4031547066</v>
      </c>
      <c r="H15" s="320">
        <v>5030770.7491999995</v>
      </c>
      <c r="I15" s="320">
        <v>4481267.1912000002</v>
      </c>
      <c r="J15" s="320">
        <f>'08.2 TRANSF. CANON'!J15+'08.3 REGALÍAS MINERAS'!J16+'08.4 DER. VIGENCIA PENALIDAD'!J17</f>
        <v>5384865.3130587833</v>
      </c>
      <c r="K15" s="320">
        <f>'08.2 TRANSF. CANON'!K15+'08.3 REGALÍAS MINERAS'!K16+'08.4 DER. VIGENCIA PENALIDAD'!K17</f>
        <v>7703133.7345421575</v>
      </c>
    </row>
    <row r="16" spans="1:11">
      <c r="A16" s="392" t="s">
        <v>74</v>
      </c>
      <c r="B16" s="320">
        <v>76905707.542599991</v>
      </c>
      <c r="C16" s="320">
        <v>83369188.034479722</v>
      </c>
      <c r="D16" s="320">
        <v>121588575.0359932</v>
      </c>
      <c r="E16" s="320">
        <v>83859562.307208538</v>
      </c>
      <c r="F16" s="320">
        <v>235060437.44280097</v>
      </c>
      <c r="G16" s="320">
        <v>401195537.72356755</v>
      </c>
      <c r="H16" s="320">
        <v>230490249.6651406</v>
      </c>
      <c r="I16" s="320">
        <v>288055484.15719998</v>
      </c>
      <c r="J16" s="320">
        <f>'08.2 TRANSF. CANON'!J16+'08.3 REGALÍAS MINERAS'!J17+'08.4 DER. VIGENCIA PENALIDAD'!J18</f>
        <v>73677188.644798443</v>
      </c>
      <c r="K16" s="320">
        <f>'08.2 TRANSF. CANON'!K16+'08.3 REGALÍAS MINERAS'!K17+'08.4 DER. VIGENCIA PENALIDAD'!K18</f>
        <v>114279564.07972832</v>
      </c>
    </row>
    <row r="17" spans="1:11">
      <c r="A17" s="392" t="s">
        <v>488</v>
      </c>
      <c r="B17" s="320">
        <v>155947579.30630001</v>
      </c>
      <c r="C17" s="320">
        <v>155734539.65298778</v>
      </c>
      <c r="D17" s="320">
        <v>63676951.813635752</v>
      </c>
      <c r="E17" s="320">
        <v>104704001.50625034</v>
      </c>
      <c r="F17" s="320">
        <v>136496760.66062248</v>
      </c>
      <c r="G17" s="320">
        <v>129925948.67495766</v>
      </c>
      <c r="H17" s="320">
        <v>93695808.049779996</v>
      </c>
      <c r="I17" s="320">
        <v>45498783.514799997</v>
      </c>
      <c r="J17" s="320">
        <f>'08.2 TRANSF. CANON'!J17+'08.3 REGALÍAS MINERAS'!J18+'08.4 DER. VIGENCIA PENALIDAD'!J19</f>
        <v>60847155.913522385</v>
      </c>
      <c r="K17" s="320">
        <f>'08.2 TRANSF. CANON'!K17+'08.3 REGALÍAS MINERAS'!K18+'08.4 DER. VIGENCIA PENALIDAD'!K19</f>
        <v>92824524.386550963</v>
      </c>
    </row>
    <row r="18" spans="1:11">
      <c r="A18" s="392" t="s">
        <v>75</v>
      </c>
      <c r="B18" s="320">
        <v>308331506.80979997</v>
      </c>
      <c r="C18" s="320">
        <v>298011458.98555273</v>
      </c>
      <c r="D18" s="320">
        <v>408525372.08038211</v>
      </c>
      <c r="E18" s="320">
        <v>475092520.04335213</v>
      </c>
      <c r="F18" s="320">
        <v>533515484.93588352</v>
      </c>
      <c r="G18" s="320">
        <v>607324121.99845195</v>
      </c>
      <c r="H18" s="320">
        <v>601975758.16471994</v>
      </c>
      <c r="I18" s="320">
        <v>408796725.38536</v>
      </c>
      <c r="J18" s="320">
        <f>'08.2 TRANSF. CANON'!J18+'08.3 REGALÍAS MINERAS'!J19+'08.4 DER. VIGENCIA PENALIDAD'!J20</f>
        <v>310235381.18455046</v>
      </c>
      <c r="K18" s="320">
        <f>'08.2 TRANSF. CANON'!K18+'08.3 REGALÍAS MINERAS'!K19+'08.4 DER. VIGENCIA PENALIDAD'!K20</f>
        <v>301037556.28950799</v>
      </c>
    </row>
    <row r="19" spans="1:11">
      <c r="A19" s="392" t="s">
        <v>76</v>
      </c>
      <c r="B19" s="320">
        <v>599083.25780000002</v>
      </c>
      <c r="C19" s="320">
        <v>1059665.7928002398</v>
      </c>
      <c r="D19" s="320">
        <v>1697802.6951710866</v>
      </c>
      <c r="E19" s="320">
        <v>1663173.2381679008</v>
      </c>
      <c r="F19" s="320">
        <v>2417239.194722211</v>
      </c>
      <c r="G19" s="320">
        <v>2208583.4198764423</v>
      </c>
      <c r="H19" s="320">
        <v>1739908.2035400001</v>
      </c>
      <c r="I19" s="320">
        <v>2045578.206</v>
      </c>
      <c r="J19" s="320">
        <f>'08.2 TRANSF. CANON'!J19+'08.3 REGALÍAS MINERAS'!J20+'08.4 DER. VIGENCIA PENALIDAD'!J21</f>
        <v>2970444.1677999999</v>
      </c>
      <c r="K19" s="320">
        <f>'08.2 TRANSF. CANON'!K19+'08.3 REGALÍAS MINERAS'!K20+'08.4 DER. VIGENCIA PENALIDAD'!K21</f>
        <v>2656793.9831599998</v>
      </c>
    </row>
    <row r="20" spans="1:11">
      <c r="A20" s="392" t="s">
        <v>77</v>
      </c>
      <c r="B20" s="320">
        <v>251909596.25</v>
      </c>
      <c r="C20" s="320">
        <v>233783431.72630557</v>
      </c>
      <c r="D20" s="320">
        <v>95008445.068673864</v>
      </c>
      <c r="E20" s="320">
        <v>117783126.9414579</v>
      </c>
      <c r="F20" s="320">
        <v>186330859.10603899</v>
      </c>
      <c r="G20" s="320">
        <v>199901479.13317117</v>
      </c>
      <c r="H20" s="320">
        <v>145750026.01084</v>
      </c>
      <c r="I20" s="320">
        <v>91464145.697760001</v>
      </c>
      <c r="J20" s="320">
        <f>'08.2 TRANSF. CANON'!J20+'08.3 REGALÍAS MINERAS'!J21+'08.4 DER. VIGENCIA PENALIDAD'!J22</f>
        <v>87032168.288113415</v>
      </c>
      <c r="K20" s="320">
        <f>'08.2 TRANSF. CANON'!K20+'08.3 REGALÍAS MINERAS'!K21+'08.4 DER. VIGENCIA PENALIDAD'!K22</f>
        <v>115804682.82388361</v>
      </c>
    </row>
    <row r="21" spans="1:11">
      <c r="A21" s="392" t="s">
        <v>78</v>
      </c>
      <c r="B21" s="320">
        <v>214350.89860000001</v>
      </c>
      <c r="C21" s="320">
        <v>418151.15014961758</v>
      </c>
      <c r="D21" s="320">
        <v>477062.15524675179</v>
      </c>
      <c r="E21" s="320">
        <v>114580.23345233868</v>
      </c>
      <c r="F21" s="320">
        <v>488981.38280839717</v>
      </c>
      <c r="G21" s="320">
        <v>589887.75891903555</v>
      </c>
      <c r="H21" s="320">
        <v>414056.74178000004</v>
      </c>
      <c r="I21" s="320">
        <v>465466.93167999998</v>
      </c>
      <c r="J21" s="320">
        <f>'08.2 TRANSF. CANON'!J21+'08.3 REGALÍAS MINERAS'!J22+'08.4 DER. VIGENCIA PENALIDAD'!J23</f>
        <v>105507.45499999999</v>
      </c>
      <c r="K21" s="320">
        <f>'08.2 TRANSF. CANON'!K21+'08.3 REGALÍAS MINERAS'!K22+'08.4 DER. VIGENCIA PENALIDAD'!K23</f>
        <v>43265.868999999999</v>
      </c>
    </row>
    <row r="22" spans="1:11">
      <c r="A22" s="392" t="s">
        <v>79</v>
      </c>
      <c r="B22" s="320">
        <v>1453939.7741999999</v>
      </c>
      <c r="C22" s="320">
        <v>1551357.1201049828</v>
      </c>
      <c r="D22" s="320">
        <v>1859395.4470035345</v>
      </c>
      <c r="E22" s="320">
        <v>1986445.1567431935</v>
      </c>
      <c r="F22" s="320">
        <v>2207435.8189031449</v>
      </c>
      <c r="G22" s="320">
        <v>3050291.1766951731</v>
      </c>
      <c r="H22" s="320">
        <v>5120161.9310600003</v>
      </c>
      <c r="I22" s="320">
        <v>4484740.0181599995</v>
      </c>
      <c r="J22" s="320">
        <f>'08.2 TRANSF. CANON'!J22+'08.3 REGALÍAS MINERAS'!J23+'08.4 DER. VIGENCIA PENALIDAD'!J24</f>
        <v>7070181.0129999993</v>
      </c>
      <c r="K22" s="320">
        <f>'08.2 TRANSF. CANON'!K22+'08.3 REGALÍAS MINERAS'!K23+'08.4 DER. VIGENCIA PENALIDAD'!K24</f>
        <v>4541070.9236000003</v>
      </c>
    </row>
    <row r="23" spans="1:11">
      <c r="A23" s="392" t="s">
        <v>80</v>
      </c>
      <c r="B23" s="320">
        <v>586127658.2802</v>
      </c>
      <c r="C23" s="320">
        <v>319895057.51610309</v>
      </c>
      <c r="D23" s="320">
        <v>446120182.9646666</v>
      </c>
      <c r="E23" s="320">
        <v>345257084.74441558</v>
      </c>
      <c r="F23" s="320">
        <v>500118580.71051222</v>
      </c>
      <c r="G23" s="320">
        <v>421321618.06921977</v>
      </c>
      <c r="H23" s="320">
        <v>362196812.37268001</v>
      </c>
      <c r="I23" s="320">
        <v>303773208.22975999</v>
      </c>
      <c r="J23" s="320">
        <f>'08.2 TRANSF. CANON'!J23+'08.3 REGALÍAS MINERAS'!J24+'08.4 DER. VIGENCIA PENALIDAD'!J25</f>
        <v>225809459.89780262</v>
      </c>
      <c r="K23" s="320">
        <f>'08.2 TRANSF. CANON'!K23+'08.3 REGALÍAS MINERAS'!K24+'08.4 DER. VIGENCIA PENALIDAD'!K25</f>
        <v>119527279.51390165</v>
      </c>
    </row>
    <row r="24" spans="1:11">
      <c r="A24" s="392" t="s">
        <v>81</v>
      </c>
      <c r="B24" s="320">
        <v>451362728.24669999</v>
      </c>
      <c r="C24" s="320">
        <v>438974377.01479346</v>
      </c>
      <c r="D24" s="320">
        <v>147895217.47337314</v>
      </c>
      <c r="E24" s="320">
        <v>206278602.87626642</v>
      </c>
      <c r="F24" s="320">
        <v>261270046.13078004</v>
      </c>
      <c r="G24" s="320">
        <v>227450185.27691138</v>
      </c>
      <c r="H24" s="320">
        <v>128872727.13410001</v>
      </c>
      <c r="I24" s="320">
        <v>85954084.441439986</v>
      </c>
      <c r="J24" s="320">
        <f>'08.2 TRANSF. CANON'!J24+'08.3 REGALÍAS MINERAS'!J25+'08.4 DER. VIGENCIA PENALIDAD'!J26</f>
        <v>43139785.983637348</v>
      </c>
      <c r="K24" s="320">
        <f>'08.2 TRANSF. CANON'!K24+'08.3 REGALÍAS MINERAS'!K25+'08.4 DER. VIGENCIA PENALIDAD'!K26</f>
        <v>71080534.937420219</v>
      </c>
    </row>
    <row r="25" spans="1:11">
      <c r="A25" s="392" t="s">
        <v>82</v>
      </c>
      <c r="B25" s="320">
        <v>3687658.5786000001</v>
      </c>
      <c r="C25" s="320">
        <v>5412573.3953502765</v>
      </c>
      <c r="D25" s="320">
        <v>5377922.3562381808</v>
      </c>
      <c r="E25" s="320">
        <v>5306423.1324795112</v>
      </c>
      <c r="F25" s="320">
        <v>5455625.2764978996</v>
      </c>
      <c r="G25" s="320">
        <v>6632227.9950636607</v>
      </c>
      <c r="H25" s="320">
        <v>12665687.461540002</v>
      </c>
      <c r="I25" s="320">
        <v>11693265.65992</v>
      </c>
      <c r="J25" s="320">
        <f>'08.2 TRANSF. CANON'!J25+'08.3 REGALÍAS MINERAS'!J26+'08.4 DER. VIGENCIA PENALIDAD'!J27</f>
        <v>40099774.299650505</v>
      </c>
      <c r="K25" s="320">
        <f>'08.2 TRANSF. CANON'!K25+'08.3 REGALÍAS MINERAS'!K26+'08.4 DER. VIGENCIA PENALIDAD'!K27</f>
        <v>11644703.099833786</v>
      </c>
    </row>
    <row r="26" spans="1:11">
      <c r="A26" s="392" t="s">
        <v>83</v>
      </c>
      <c r="B26" s="320">
        <v>187761005.57690001</v>
      </c>
      <c r="C26" s="320">
        <v>241942667.53183195</v>
      </c>
      <c r="D26" s="320">
        <v>293447473.11829656</v>
      </c>
      <c r="E26" s="320">
        <v>260812911.4911198</v>
      </c>
      <c r="F26" s="320">
        <v>397361014.50526154</v>
      </c>
      <c r="G26" s="320">
        <v>377115469.72351629</v>
      </c>
      <c r="H26" s="320">
        <v>275624663.42460001</v>
      </c>
      <c r="I26" s="320">
        <v>237485100.12136</v>
      </c>
      <c r="J26" s="320">
        <f>'08.2 TRANSF. CANON'!J26+'08.3 REGALÍAS MINERAS'!J27+'08.4 DER. VIGENCIA PENALIDAD'!J28</f>
        <v>122134194.42960674</v>
      </c>
      <c r="K26" s="320">
        <f>'08.2 TRANSF. CANON'!K26+'08.3 REGALÍAS MINERAS'!K27+'08.4 DER. VIGENCIA PENALIDAD'!K28</f>
        <v>125364289.89193179</v>
      </c>
    </row>
    <row r="27" spans="1:11">
      <c r="A27" s="392" t="s">
        <v>489</v>
      </c>
      <c r="B27" s="320">
        <v>1132844.8647</v>
      </c>
      <c r="C27" s="320">
        <v>1527023.8140482651</v>
      </c>
      <c r="D27" s="320">
        <v>1192003.3957302771</v>
      </c>
      <c r="E27" s="320">
        <v>1383843.2131051037</v>
      </c>
      <c r="F27" s="320">
        <v>1561706.4410984239</v>
      </c>
      <c r="G27" s="320">
        <v>2013543.8280217585</v>
      </c>
      <c r="H27" s="320">
        <v>1576367.9918800001</v>
      </c>
      <c r="I27" s="320">
        <v>3115735.1436799997</v>
      </c>
      <c r="J27" s="320">
        <f>'08.2 TRANSF. CANON'!J27+'08.3 REGALÍAS MINERAS'!J28+'08.4 DER. VIGENCIA PENALIDAD'!J29</f>
        <v>2559411.0832000002</v>
      </c>
      <c r="K27" s="320">
        <f>'08.2 TRANSF. CANON'!K27+'08.3 REGALÍAS MINERAS'!K28+'08.4 DER. VIGENCIA PENALIDAD'!K29</f>
        <v>1935465.00336</v>
      </c>
    </row>
    <row r="28" spans="1:11">
      <c r="A28" s="392" t="s">
        <v>84</v>
      </c>
      <c r="B28" s="320">
        <v>881815168.60259998</v>
      </c>
      <c r="C28" s="320">
        <v>799467984.10479236</v>
      </c>
      <c r="D28" s="320">
        <v>351246840.4315868</v>
      </c>
      <c r="E28" s="320">
        <v>278801911.78170145</v>
      </c>
      <c r="F28" s="320">
        <v>459989093.80042839</v>
      </c>
      <c r="G28" s="320">
        <v>386564323.60621232</v>
      </c>
      <c r="H28" s="320">
        <v>304535228.34421998</v>
      </c>
      <c r="I28" s="320">
        <v>279236762.76184005</v>
      </c>
      <c r="J28" s="320">
        <f>'08.2 TRANSF. CANON'!J28+'08.3 REGALÍAS MINERAS'!J29+'08.4 DER. VIGENCIA PENALIDAD'!J30</f>
        <v>214765362.31498647</v>
      </c>
      <c r="K28" s="320">
        <f>'08.2 TRANSF. CANON'!K28+'08.3 REGALÍAS MINERAS'!K29+'08.4 DER. VIGENCIA PENALIDAD'!K30</f>
        <v>123995631.06245402</v>
      </c>
    </row>
    <row r="29" spans="1:11">
      <c r="A29" s="392" t="s">
        <v>85</v>
      </c>
      <c r="B29" s="320">
        <v>10809.351299999998</v>
      </c>
      <c r="C29" s="320">
        <v>11310.414307878293</v>
      </c>
      <c r="D29" s="320">
        <v>12014.912377266814</v>
      </c>
      <c r="E29" s="320">
        <v>19463.666679419461</v>
      </c>
      <c r="F29" s="320">
        <v>19455.877442696172</v>
      </c>
      <c r="G29" s="320">
        <v>43553.030509609976</v>
      </c>
      <c r="H29" s="320">
        <v>55096.25740000001</v>
      </c>
      <c r="I29" s="320">
        <v>56406.394079999998</v>
      </c>
      <c r="J29" s="320">
        <f>'08.2 TRANSF. CANON'!J29+'08.3 REGALÍAS MINERAS'!J30+'08.4 DER. VIGENCIA PENALIDAD'!J31</f>
        <v>68215.5</v>
      </c>
      <c r="K29" s="320">
        <f>'08.2 TRANSF. CANON'!K29+'08.3 REGALÍAS MINERAS'!K30+'08.4 DER. VIGENCIA PENALIDAD'!K31</f>
        <v>102915.95</v>
      </c>
    </row>
    <row r="30" spans="1:11">
      <c r="A30" s="392" t="s">
        <v>86</v>
      </c>
      <c r="B30" s="320">
        <v>92841.375</v>
      </c>
      <c r="C30" s="320">
        <v>28699.609274904571</v>
      </c>
      <c r="D30" s="320">
        <v>25915.892184152653</v>
      </c>
      <c r="E30" s="320">
        <v>46904.923492221176</v>
      </c>
      <c r="F30" s="320">
        <v>35251.343504267919</v>
      </c>
      <c r="G30" s="320">
        <v>74048.562939078285</v>
      </c>
      <c r="H30" s="320">
        <v>37294.849779999997</v>
      </c>
      <c r="I30" s="320">
        <v>40275</v>
      </c>
      <c r="J30" s="320">
        <f>'08.2 TRANSF. CANON'!J30+'08.3 REGALÍAS MINERAS'!J31+'08.4 DER. VIGENCIA PENALIDAD'!J32</f>
        <v>20881.832200000001</v>
      </c>
      <c r="K30" s="320">
        <f>'08.2 TRANSF. CANON'!K30+'08.3 REGALÍAS MINERAS'!K31+'08.4 DER. VIGENCIA PENALIDAD'!K32</f>
        <v>2941.2</v>
      </c>
    </row>
    <row r="31" spans="1:11">
      <c r="A31" s="392"/>
      <c r="B31" s="320"/>
      <c r="C31" s="320"/>
      <c r="D31" s="320"/>
      <c r="E31" s="320"/>
      <c r="F31" s="320"/>
      <c r="G31" s="320"/>
      <c r="H31" s="320"/>
      <c r="I31" s="202"/>
      <c r="J31" s="202"/>
      <c r="K31" s="202"/>
    </row>
    <row r="32" spans="1:11">
      <c r="A32" s="393" t="s">
        <v>87</v>
      </c>
      <c r="B32" s="323">
        <f t="shared" ref="B32:H32" si="0">SUM(B6:B30)</f>
        <v>5733006464.1572008</v>
      </c>
      <c r="C32" s="323">
        <f t="shared" si="0"/>
        <v>5028011252.9445906</v>
      </c>
      <c r="D32" s="323">
        <f t="shared" si="0"/>
        <v>3858728665.0702405</v>
      </c>
      <c r="E32" s="323">
        <f t="shared" si="0"/>
        <v>3798964241.4584179</v>
      </c>
      <c r="F32" s="323">
        <f t="shared" si="0"/>
        <v>5131745343.7070303</v>
      </c>
      <c r="G32" s="323">
        <f t="shared" si="0"/>
        <v>5785521249.0958252</v>
      </c>
      <c r="H32" s="323">
        <f t="shared" si="0"/>
        <v>4468435110.5700397</v>
      </c>
      <c r="I32" s="323">
        <f>SUM(I6:I30)</f>
        <v>3597622638.1935205</v>
      </c>
      <c r="J32" s="323">
        <f>SUM(J6:J30)</f>
        <v>2523761446.9697237</v>
      </c>
      <c r="K32" s="323">
        <f>SUM(K6:K30)</f>
        <v>2714236429.8262525</v>
      </c>
    </row>
    <row r="33" spans="1:11">
      <c r="B33" s="202"/>
      <c r="C33" s="202"/>
      <c r="D33" s="202"/>
      <c r="E33" s="202"/>
      <c r="F33" s="202"/>
      <c r="G33" s="202"/>
      <c r="H33" s="202"/>
      <c r="I33" s="202"/>
      <c r="J33" s="202"/>
      <c r="K33" s="202"/>
    </row>
    <row r="38" spans="1:11" ht="15">
      <c r="A38" s="351" t="s">
        <v>581</v>
      </c>
    </row>
  </sheetData>
  <pageMargins left="0.7" right="0.7" top="0.75" bottom="0.75" header="0.3" footer="0.3"/>
  <pageSetup scale="56" orientation="landscape" r:id="rId1"/>
  <ignoredErrors>
    <ignoredError sqref="B32:I32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0"/>
  </sheetPr>
  <dimension ref="A1:K39"/>
  <sheetViews>
    <sheetView zoomScaleNormal="100" workbookViewId="0">
      <selection activeCell="A2" sqref="A2"/>
    </sheetView>
  </sheetViews>
  <sheetFormatPr baseColWidth="10" defaultColWidth="11.5703125" defaultRowHeight="12"/>
  <cols>
    <col min="1" max="1" width="18.42578125" style="202" customWidth="1"/>
    <col min="2" max="5" width="12.7109375" style="344" customWidth="1"/>
    <col min="6" max="9" width="12.7109375" style="201" customWidth="1"/>
    <col min="10" max="11" width="12.7109375" style="202" customWidth="1"/>
    <col min="12" max="12" width="4.85546875" style="202" customWidth="1"/>
    <col min="13" max="16384" width="11.5703125" style="202"/>
  </cols>
  <sheetData>
    <row r="1" spans="1:11" ht="15">
      <c r="A1" s="391" t="s">
        <v>582</v>
      </c>
    </row>
    <row r="2" spans="1:11" s="396" customFormat="1" ht="18.75">
      <c r="A2" s="455" t="s">
        <v>587</v>
      </c>
      <c r="B2" s="394"/>
      <c r="C2" s="394"/>
      <c r="D2" s="394"/>
      <c r="E2" s="394"/>
      <c r="F2" s="395"/>
      <c r="G2" s="395"/>
      <c r="H2" s="395"/>
      <c r="I2" s="395"/>
    </row>
    <row r="3" spans="1:11">
      <c r="A3" s="392" t="s">
        <v>493</v>
      </c>
      <c r="G3" s="281"/>
      <c r="H3" s="281"/>
    </row>
    <row r="4" spans="1:11">
      <c r="E4" s="201"/>
    </row>
    <row r="5" spans="1:11">
      <c r="A5" s="453" t="s">
        <v>175</v>
      </c>
      <c r="B5" s="454">
        <v>2008</v>
      </c>
      <c r="C5" s="454">
        <v>2009</v>
      </c>
      <c r="D5" s="454">
        <v>2010</v>
      </c>
      <c r="E5" s="454">
        <v>2011</v>
      </c>
      <c r="F5" s="454">
        <v>2012</v>
      </c>
      <c r="G5" s="454">
        <v>2013</v>
      </c>
      <c r="H5" s="454">
        <v>2014</v>
      </c>
      <c r="I5" s="454">
        <v>2015</v>
      </c>
      <c r="J5" s="454">
        <v>2016</v>
      </c>
      <c r="K5" s="454">
        <v>2017</v>
      </c>
    </row>
    <row r="6" spans="1:11">
      <c r="A6" s="392" t="s">
        <v>67</v>
      </c>
      <c r="B6" s="320">
        <v>17933.04</v>
      </c>
      <c r="C6" s="320">
        <v>74217.87</v>
      </c>
      <c r="D6" s="320">
        <v>111199.59</v>
      </c>
      <c r="E6" s="320">
        <v>126051.05</v>
      </c>
      <c r="F6" s="320">
        <v>92.62</v>
      </c>
      <c r="G6" s="320">
        <v>12.48</v>
      </c>
      <c r="H6" s="320">
        <v>7.12</v>
      </c>
      <c r="I6" s="320">
        <v>89.12</v>
      </c>
      <c r="J6" s="320">
        <v>14.989999999999998</v>
      </c>
      <c r="K6" s="397">
        <v>0</v>
      </c>
    </row>
    <row r="7" spans="1:11">
      <c r="A7" s="392" t="s">
        <v>486</v>
      </c>
      <c r="B7" s="320">
        <v>1319496305.51</v>
      </c>
      <c r="C7" s="320">
        <v>855475615.14999998</v>
      </c>
      <c r="D7" s="320">
        <v>782241866.36999989</v>
      </c>
      <c r="E7" s="320">
        <v>756045883.97000003</v>
      </c>
      <c r="F7" s="320">
        <v>1003300317.11</v>
      </c>
      <c r="G7" s="320">
        <v>1003366246.96</v>
      </c>
      <c r="H7" s="320">
        <v>731629442.54999995</v>
      </c>
      <c r="I7" s="320">
        <v>415256250.88999999</v>
      </c>
      <c r="J7" s="320">
        <v>313663812.89999998</v>
      </c>
      <c r="K7" s="397">
        <v>494474963.68000001</v>
      </c>
    </row>
    <row r="8" spans="1:11">
      <c r="A8" s="392" t="s">
        <v>490</v>
      </c>
      <c r="B8" s="320">
        <v>22544897.590000004</v>
      </c>
      <c r="C8" s="320">
        <v>12005878.120000001</v>
      </c>
      <c r="D8" s="320">
        <v>744744.65999999992</v>
      </c>
      <c r="E8" s="320">
        <v>2003181.67</v>
      </c>
      <c r="F8" s="320">
        <v>7035996.9500000002</v>
      </c>
      <c r="G8" s="320">
        <v>11641850.82</v>
      </c>
      <c r="H8" s="320">
        <v>2259338.4299999997</v>
      </c>
      <c r="I8" s="320">
        <v>659.47</v>
      </c>
      <c r="J8" s="320">
        <v>3207066.32</v>
      </c>
      <c r="K8" s="397">
        <v>16469485.630000001</v>
      </c>
    </row>
    <row r="9" spans="1:11">
      <c r="A9" s="392" t="s">
        <v>68</v>
      </c>
      <c r="B9" s="320">
        <v>457527413.31</v>
      </c>
      <c r="C9" s="320">
        <v>530845865.07999998</v>
      </c>
      <c r="D9" s="320">
        <v>347511926.96000004</v>
      </c>
      <c r="E9" s="320">
        <v>662649336.91999996</v>
      </c>
      <c r="F9" s="320">
        <v>781587277</v>
      </c>
      <c r="G9" s="320">
        <v>445771506.77000004</v>
      </c>
      <c r="H9" s="320">
        <v>383204568.28999996</v>
      </c>
      <c r="I9" s="320">
        <v>356823875.94999999</v>
      </c>
      <c r="J9" s="320">
        <v>21985207.27</v>
      </c>
      <c r="K9" s="397">
        <v>258608519.87</v>
      </c>
    </row>
    <row r="10" spans="1:11">
      <c r="A10" s="392" t="s">
        <v>69</v>
      </c>
      <c r="B10" s="320">
        <v>41206251.899999999</v>
      </c>
      <c r="C10" s="320">
        <v>9502869.9600000009</v>
      </c>
      <c r="D10" s="320">
        <v>34324031.140000001</v>
      </c>
      <c r="E10" s="320">
        <v>57453332.809999995</v>
      </c>
      <c r="F10" s="320">
        <v>83545774.930000007</v>
      </c>
      <c r="G10" s="320">
        <v>16803539.789999999</v>
      </c>
      <c r="H10" s="320">
        <v>3308871.21</v>
      </c>
      <c r="I10" s="320">
        <v>9649463.5899999999</v>
      </c>
      <c r="J10" s="320">
        <v>15023096.52</v>
      </c>
      <c r="K10" s="397">
        <v>10813574.67</v>
      </c>
    </row>
    <row r="11" spans="1:11">
      <c r="A11" s="392" t="s">
        <v>70</v>
      </c>
      <c r="B11" s="320">
        <v>183348632.80000001</v>
      </c>
      <c r="C11" s="320">
        <v>228105055.57999998</v>
      </c>
      <c r="D11" s="320">
        <v>411689577.15999997</v>
      </c>
      <c r="E11" s="320">
        <v>417671620.28999996</v>
      </c>
      <c r="F11" s="320">
        <v>538824016.48000002</v>
      </c>
      <c r="G11" s="320">
        <v>528459118.89999998</v>
      </c>
      <c r="H11" s="320">
        <v>351470803.22000003</v>
      </c>
      <c r="I11" s="320">
        <v>209812694.41999999</v>
      </c>
      <c r="J11" s="320">
        <v>216889851.09999999</v>
      </c>
      <c r="K11" s="397">
        <v>185195634.31</v>
      </c>
    </row>
    <row r="12" spans="1:11">
      <c r="A12" s="392" t="s">
        <v>71</v>
      </c>
      <c r="B12" s="320">
        <v>1886.72</v>
      </c>
      <c r="C12" s="320">
        <v>31.240000000000002</v>
      </c>
      <c r="D12" s="320">
        <v>13.91</v>
      </c>
      <c r="E12" s="320">
        <v>54.879999999999995</v>
      </c>
      <c r="F12" s="320">
        <v>1111.96</v>
      </c>
      <c r="G12" s="320">
        <v>477.55</v>
      </c>
      <c r="H12" s="320">
        <v>2637.24</v>
      </c>
      <c r="I12" s="320">
        <v>15468.939999999999</v>
      </c>
      <c r="J12" s="320">
        <v>5134.92</v>
      </c>
      <c r="K12" s="397">
        <v>8256.16</v>
      </c>
    </row>
    <row r="13" spans="1:11">
      <c r="A13" s="392" t="s">
        <v>72</v>
      </c>
      <c r="B13" s="320">
        <v>242406460.46000001</v>
      </c>
      <c r="C13" s="320">
        <v>135273907.24000001</v>
      </c>
      <c r="D13" s="320">
        <v>103638879.95</v>
      </c>
      <c r="E13" s="320">
        <v>170082899.13</v>
      </c>
      <c r="F13" s="320">
        <v>357199502.73000002</v>
      </c>
      <c r="G13" s="320">
        <v>34983511.259999998</v>
      </c>
      <c r="H13" s="320">
        <v>100854933.39999999</v>
      </c>
      <c r="I13" s="320">
        <v>137066946.16</v>
      </c>
      <c r="J13" s="320">
        <v>49043314.479999997</v>
      </c>
      <c r="K13" s="397">
        <v>81305449.939999998</v>
      </c>
    </row>
    <row r="14" spans="1:11">
      <c r="A14" s="392" t="s">
        <v>73</v>
      </c>
      <c r="B14" s="320">
        <v>48079583.93</v>
      </c>
      <c r="C14" s="320">
        <v>16853688.530000001</v>
      </c>
      <c r="D14" s="320">
        <v>5812310.2400000002</v>
      </c>
      <c r="E14" s="320">
        <v>8536206.0899999999</v>
      </c>
      <c r="F14" s="320">
        <v>18430940.420000002</v>
      </c>
      <c r="G14" s="320">
        <v>9866148.8900000006</v>
      </c>
      <c r="H14" s="320">
        <v>3403180.4899999998</v>
      </c>
      <c r="I14" s="320">
        <v>1919372.6</v>
      </c>
      <c r="J14" s="320">
        <v>95516.83</v>
      </c>
      <c r="K14" s="397">
        <v>980189.5</v>
      </c>
    </row>
    <row r="15" spans="1:11">
      <c r="A15" s="392" t="s">
        <v>487</v>
      </c>
      <c r="B15" s="320">
        <v>7728576.9900000002</v>
      </c>
      <c r="C15" s="320">
        <v>2682871.1500000004</v>
      </c>
      <c r="D15" s="320">
        <v>1649753.88</v>
      </c>
      <c r="E15" s="320">
        <v>4322956.87</v>
      </c>
      <c r="F15" s="320">
        <v>4139210.03</v>
      </c>
      <c r="G15" s="320">
        <v>1098254.94</v>
      </c>
      <c r="H15" s="320">
        <v>125513.64</v>
      </c>
      <c r="I15" s="320">
        <v>805950.03</v>
      </c>
      <c r="J15" s="320">
        <v>22759.97</v>
      </c>
      <c r="K15" s="397">
        <v>3631134.7199999997</v>
      </c>
    </row>
    <row r="16" spans="1:11">
      <c r="A16" s="392" t="s">
        <v>74</v>
      </c>
      <c r="B16" s="320">
        <v>68652141.739999995</v>
      </c>
      <c r="C16" s="320">
        <v>110479558.08</v>
      </c>
      <c r="D16" s="320">
        <v>67342320.370000005</v>
      </c>
      <c r="E16" s="320">
        <v>201987826.62</v>
      </c>
      <c r="F16" s="320">
        <v>347064086</v>
      </c>
      <c r="G16" s="320">
        <v>185986109.46000001</v>
      </c>
      <c r="H16" s="320">
        <v>234651200.10999998</v>
      </c>
      <c r="I16" s="320">
        <v>126136074.55</v>
      </c>
      <c r="J16" s="320">
        <v>56638874.040000007</v>
      </c>
      <c r="K16" s="397">
        <v>93245662.599999994</v>
      </c>
    </row>
    <row r="17" spans="1:11">
      <c r="A17" s="392" t="s">
        <v>488</v>
      </c>
      <c r="B17" s="320">
        <v>123229875.47</v>
      </c>
      <c r="C17" s="320">
        <v>38907551.469999999</v>
      </c>
      <c r="D17" s="320">
        <v>63002507.140000001</v>
      </c>
      <c r="E17" s="320">
        <v>78663596.210000008</v>
      </c>
      <c r="F17" s="320">
        <v>108067124.84</v>
      </c>
      <c r="G17" s="320">
        <v>63627363.269999996</v>
      </c>
      <c r="H17" s="320">
        <v>32192362.059999999</v>
      </c>
      <c r="I17" s="320">
        <v>15536481.15</v>
      </c>
      <c r="J17" s="320">
        <v>25434253.299999997</v>
      </c>
      <c r="K17" s="397">
        <v>62385858.5</v>
      </c>
    </row>
    <row r="18" spans="1:11">
      <c r="A18" s="392" t="s">
        <v>75</v>
      </c>
      <c r="B18" s="320">
        <v>264799247.04000002</v>
      </c>
      <c r="C18" s="320">
        <v>372054757.60000002</v>
      </c>
      <c r="D18" s="320">
        <v>422325535.78999996</v>
      </c>
      <c r="E18" s="320">
        <v>459340507.74000001</v>
      </c>
      <c r="F18" s="320">
        <v>547675206.03999996</v>
      </c>
      <c r="G18" s="320">
        <v>545255309.13999999</v>
      </c>
      <c r="H18" s="320">
        <v>358192493.45999998</v>
      </c>
      <c r="I18" s="320">
        <v>288802646.45999998</v>
      </c>
      <c r="J18" s="320">
        <v>253360992.87</v>
      </c>
      <c r="K18" s="397">
        <v>254956497.04999998</v>
      </c>
    </row>
    <row r="19" spans="1:11">
      <c r="A19" s="392" t="s">
        <v>76</v>
      </c>
      <c r="B19" s="320">
        <v>0</v>
      </c>
      <c r="C19" s="320">
        <v>274095.75</v>
      </c>
      <c r="D19" s="320">
        <v>115757.74</v>
      </c>
      <c r="E19" s="320">
        <v>501828.61</v>
      </c>
      <c r="F19" s="320">
        <v>444450.51</v>
      </c>
      <c r="G19" s="320">
        <v>95383.06</v>
      </c>
      <c r="H19" s="320">
        <v>1078.8699999999999</v>
      </c>
      <c r="I19" s="320">
        <v>1429.08</v>
      </c>
      <c r="J19" s="320">
        <v>4315.1399999999994</v>
      </c>
      <c r="K19" s="397">
        <v>6720.92</v>
      </c>
    </row>
    <row r="20" spans="1:11">
      <c r="A20" s="392" t="s">
        <v>77</v>
      </c>
      <c r="B20" s="320">
        <v>183366498.43000001</v>
      </c>
      <c r="C20" s="320">
        <v>68279154.75</v>
      </c>
      <c r="D20" s="320">
        <v>72488136.25</v>
      </c>
      <c r="E20" s="320">
        <v>105630074.91999999</v>
      </c>
      <c r="F20" s="320">
        <v>161777753.31</v>
      </c>
      <c r="G20" s="320">
        <v>103733678.27999999</v>
      </c>
      <c r="H20" s="320">
        <v>53900588.590000004</v>
      </c>
      <c r="I20" s="320">
        <v>75878391.219999999</v>
      </c>
      <c r="J20" s="320">
        <v>41111915.07</v>
      </c>
      <c r="K20" s="397">
        <v>75575204.480000004</v>
      </c>
    </row>
    <row r="21" spans="1:11">
      <c r="A21" s="392" t="s">
        <v>78</v>
      </c>
      <c r="B21" s="320">
        <v>0</v>
      </c>
      <c r="C21" s="320">
        <v>0</v>
      </c>
      <c r="D21" s="320">
        <v>0</v>
      </c>
      <c r="E21" s="320">
        <v>0</v>
      </c>
      <c r="F21" s="320">
        <v>0</v>
      </c>
      <c r="G21" s="320">
        <v>0</v>
      </c>
      <c r="H21" s="320">
        <v>0</v>
      </c>
      <c r="I21" s="320">
        <v>0</v>
      </c>
      <c r="J21" s="320">
        <v>0</v>
      </c>
      <c r="K21" s="397">
        <v>0</v>
      </c>
    </row>
    <row r="22" spans="1:11">
      <c r="A22" s="392" t="s">
        <v>79</v>
      </c>
      <c r="B22" s="320">
        <v>47797.5</v>
      </c>
      <c r="C22" s="320">
        <v>43896.76</v>
      </c>
      <c r="D22" s="320">
        <v>56577.5</v>
      </c>
      <c r="E22" s="320">
        <v>120121.37</v>
      </c>
      <c r="F22" s="320">
        <v>710522.33</v>
      </c>
      <c r="G22" s="320">
        <v>1670990.4700000002</v>
      </c>
      <c r="H22" s="320">
        <v>789063.23</v>
      </c>
      <c r="I22" s="320">
        <v>99562.389999999985</v>
      </c>
      <c r="J22" s="320">
        <v>582873.76</v>
      </c>
      <c r="K22" s="397">
        <v>884570.42999999993</v>
      </c>
    </row>
    <row r="23" spans="1:11">
      <c r="A23" s="392" t="s">
        <v>80</v>
      </c>
      <c r="B23" s="320">
        <v>211435193.41</v>
      </c>
      <c r="C23" s="320">
        <v>385563975.85000002</v>
      </c>
      <c r="D23" s="320">
        <v>245490011.28</v>
      </c>
      <c r="E23" s="320">
        <v>392507454.75</v>
      </c>
      <c r="F23" s="320">
        <v>325421341.69</v>
      </c>
      <c r="G23" s="320">
        <v>297492036.81999999</v>
      </c>
      <c r="H23" s="320">
        <v>249401909.13</v>
      </c>
      <c r="I23" s="320">
        <v>233544864.59999999</v>
      </c>
      <c r="J23" s="320">
        <v>189395284.74000001</v>
      </c>
      <c r="K23" s="397">
        <v>87391273.040000007</v>
      </c>
    </row>
    <row r="24" spans="1:11">
      <c r="A24" s="392" t="s">
        <v>81</v>
      </c>
      <c r="B24" s="320">
        <v>377199408.09999996</v>
      </c>
      <c r="C24" s="320">
        <v>112581503.64999999</v>
      </c>
      <c r="D24" s="320">
        <v>149832539.31</v>
      </c>
      <c r="E24" s="320">
        <v>181704859.61000001</v>
      </c>
      <c r="F24" s="320">
        <v>197004847.94</v>
      </c>
      <c r="G24" s="320">
        <v>90142507.200000003</v>
      </c>
      <c r="H24" s="320">
        <v>64108014.82</v>
      </c>
      <c r="I24" s="320">
        <v>45275011.489999995</v>
      </c>
      <c r="J24" s="320">
        <v>12959532.629999999</v>
      </c>
      <c r="K24" s="397">
        <v>44307510.899999999</v>
      </c>
    </row>
    <row r="25" spans="1:11">
      <c r="A25" s="392" t="s">
        <v>82</v>
      </c>
      <c r="B25" s="320">
        <v>9607.2900000000009</v>
      </c>
      <c r="C25" s="320">
        <v>33783.71</v>
      </c>
      <c r="D25" s="320">
        <v>19851.16</v>
      </c>
      <c r="E25" s="320">
        <v>128027.83</v>
      </c>
      <c r="F25" s="320">
        <v>182005.68</v>
      </c>
      <c r="G25" s="320">
        <v>6206028.790000001</v>
      </c>
      <c r="H25" s="320">
        <v>4140435.82</v>
      </c>
      <c r="I25" s="320">
        <v>1851.9</v>
      </c>
      <c r="J25" s="320">
        <v>31623008.73</v>
      </c>
      <c r="K25" s="397">
        <v>5204824.2</v>
      </c>
    </row>
    <row r="26" spans="1:11">
      <c r="A26" s="392" t="s">
        <v>83</v>
      </c>
      <c r="B26" s="320">
        <v>172502222.28</v>
      </c>
      <c r="C26" s="320">
        <v>247656042.30000001</v>
      </c>
      <c r="D26" s="320">
        <v>181583871.34999999</v>
      </c>
      <c r="E26" s="320">
        <v>307169985.73000002</v>
      </c>
      <c r="F26" s="320">
        <v>304315338.49000001</v>
      </c>
      <c r="G26" s="320">
        <v>218491749.28</v>
      </c>
      <c r="H26" s="320">
        <v>177457561.19999999</v>
      </c>
      <c r="I26" s="320">
        <v>136941189.25</v>
      </c>
      <c r="J26" s="320">
        <v>87174903.689999998</v>
      </c>
      <c r="K26" s="397">
        <v>91418285.570000008</v>
      </c>
    </row>
    <row r="27" spans="1:11">
      <c r="A27" s="392" t="s">
        <v>489</v>
      </c>
      <c r="B27" s="320">
        <v>478211.55</v>
      </c>
      <c r="C27" s="320">
        <v>511912.33999999997</v>
      </c>
      <c r="D27" s="320">
        <v>436063.37</v>
      </c>
      <c r="E27" s="320">
        <v>622210.17000000004</v>
      </c>
      <c r="F27" s="320">
        <v>960723.89999999991</v>
      </c>
      <c r="G27" s="320">
        <v>554779.19999999995</v>
      </c>
      <c r="H27" s="320">
        <v>853012.37</v>
      </c>
      <c r="I27" s="320">
        <v>806841.22</v>
      </c>
      <c r="J27" s="320">
        <v>943407.78</v>
      </c>
      <c r="K27" s="397">
        <v>1055998.03</v>
      </c>
    </row>
    <row r="28" spans="1:11">
      <c r="A28" s="392" t="s">
        <v>84</v>
      </c>
      <c r="B28" s="320">
        <v>711596409.20000005</v>
      </c>
      <c r="C28" s="320">
        <v>307245982.46000004</v>
      </c>
      <c r="D28" s="320">
        <v>199206612.91</v>
      </c>
      <c r="E28" s="320">
        <v>350101607.76999998</v>
      </c>
      <c r="F28" s="320">
        <v>336547419.06</v>
      </c>
      <c r="G28" s="320">
        <v>251918679.81</v>
      </c>
      <c r="H28" s="320">
        <v>226801556.28999999</v>
      </c>
      <c r="I28" s="320">
        <v>205679752.31</v>
      </c>
      <c r="J28" s="320">
        <v>177659542.19</v>
      </c>
      <c r="K28" s="397">
        <v>94715680.090000004</v>
      </c>
    </row>
    <row r="29" spans="1:11">
      <c r="A29" s="392" t="s">
        <v>85</v>
      </c>
      <c r="B29" s="320">
        <v>0</v>
      </c>
      <c r="C29" s="320">
        <v>0</v>
      </c>
      <c r="D29" s="320">
        <v>0</v>
      </c>
      <c r="E29" s="320">
        <v>0</v>
      </c>
      <c r="F29" s="320">
        <v>0</v>
      </c>
      <c r="G29" s="320">
        <v>0</v>
      </c>
      <c r="H29" s="320">
        <v>0</v>
      </c>
      <c r="I29" s="320">
        <v>0</v>
      </c>
      <c r="J29" s="320">
        <v>0</v>
      </c>
      <c r="K29" s="397">
        <v>46461.25</v>
      </c>
    </row>
    <row r="30" spans="1:11">
      <c r="A30" s="392" t="s">
        <v>86</v>
      </c>
      <c r="B30" s="320">
        <v>0</v>
      </c>
      <c r="C30" s="320">
        <v>0</v>
      </c>
      <c r="D30" s="320">
        <v>0</v>
      </c>
      <c r="E30" s="320">
        <v>0</v>
      </c>
      <c r="F30" s="320">
        <v>0</v>
      </c>
      <c r="G30" s="320">
        <v>0</v>
      </c>
      <c r="H30" s="320">
        <v>0</v>
      </c>
      <c r="I30" s="320">
        <v>0</v>
      </c>
      <c r="J30" s="320">
        <v>0</v>
      </c>
      <c r="K30" s="397">
        <v>0</v>
      </c>
    </row>
    <row r="31" spans="1:11">
      <c r="A31" s="392"/>
      <c r="B31" s="320"/>
      <c r="C31" s="320"/>
      <c r="D31" s="320"/>
      <c r="E31" s="320"/>
      <c r="F31" s="320"/>
      <c r="G31" s="320"/>
      <c r="H31" s="320"/>
      <c r="I31" s="202"/>
    </row>
    <row r="32" spans="1:11">
      <c r="A32" s="393" t="s">
        <v>87</v>
      </c>
      <c r="B32" s="323">
        <f t="shared" ref="B32:G32" si="0">SUM(B6:B30)</f>
        <v>4435674554.2599993</v>
      </c>
      <c r="C32" s="323">
        <f t="shared" si="0"/>
        <v>3434452214.6400008</v>
      </c>
      <c r="D32" s="323">
        <f t="shared" si="0"/>
        <v>3089624088.0300002</v>
      </c>
      <c r="E32" s="323">
        <f t="shared" si="0"/>
        <v>4157369625.0100002</v>
      </c>
      <c r="F32" s="323">
        <f t="shared" si="0"/>
        <v>5124235060.0200005</v>
      </c>
      <c r="G32" s="323">
        <f t="shared" si="0"/>
        <v>3817165283.1399999</v>
      </c>
      <c r="H32" s="323">
        <f>SUM(H6:H30)</f>
        <v>2978748571.54</v>
      </c>
      <c r="I32" s="323">
        <f>SUM(I6:I30)</f>
        <v>2260054866.7900004</v>
      </c>
      <c r="J32" s="323">
        <f>SUM(J6:J30)</f>
        <v>1496824679.24</v>
      </c>
      <c r="K32" s="323">
        <f>SUM(K6:K30)</f>
        <v>1862681755.54</v>
      </c>
    </row>
    <row r="33" spans="1:11">
      <c r="B33" s="202"/>
      <c r="C33" s="202"/>
      <c r="D33" s="202"/>
      <c r="E33" s="202"/>
      <c r="F33" s="202"/>
      <c r="G33" s="202"/>
      <c r="H33" s="202"/>
      <c r="I33" s="202"/>
    </row>
    <row r="34" spans="1:11">
      <c r="K34" s="5"/>
    </row>
    <row r="39" spans="1:11" ht="36.75" customHeight="1">
      <c r="A39" s="464" t="s">
        <v>588</v>
      </c>
      <c r="B39" s="464"/>
      <c r="C39" s="464"/>
      <c r="D39" s="464"/>
      <c r="E39" s="464"/>
      <c r="F39" s="464"/>
      <c r="G39" s="464"/>
      <c r="H39" s="464"/>
      <c r="I39" s="464"/>
      <c r="J39" s="464"/>
      <c r="K39" s="464"/>
    </row>
  </sheetData>
  <mergeCells count="1">
    <mergeCell ref="A39:K3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0" orientation="landscape" r:id="rId1"/>
  <ignoredErrors>
    <ignoredError sqref="B32:I32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102"/>
  <sheetViews>
    <sheetView zoomScaleNormal="100" workbookViewId="0">
      <selection activeCell="A2" sqref="A1:E2"/>
    </sheetView>
  </sheetViews>
  <sheetFormatPr baseColWidth="10" defaultColWidth="11.5703125" defaultRowHeight="12" customHeight="1"/>
  <cols>
    <col min="1" max="1" width="52.28515625" style="62" customWidth="1"/>
    <col min="2" max="2" width="16.28515625" style="61" customWidth="1"/>
    <col min="3" max="3" width="11.42578125" style="61" customWidth="1"/>
    <col min="4" max="4" width="10.85546875" style="61" customWidth="1"/>
    <col min="5" max="5" width="11.5703125" style="61" customWidth="1"/>
    <col min="6" max="16384" width="11.5703125" style="62"/>
  </cols>
  <sheetData>
    <row r="1" spans="1:8" ht="12" customHeight="1">
      <c r="A1" s="425" t="s">
        <v>565</v>
      </c>
    </row>
    <row r="2" spans="1:8" ht="12" customHeight="1">
      <c r="A2" s="426" t="s">
        <v>642</v>
      </c>
    </row>
    <row r="3" spans="1:8" s="65" customFormat="1" ht="12" customHeight="1">
      <c r="A3" s="63"/>
      <c r="B3" s="64"/>
      <c r="C3" s="64"/>
      <c r="D3" s="64"/>
      <c r="E3" s="64"/>
    </row>
    <row r="4" spans="1:8" ht="12" customHeight="1" thickBot="1"/>
    <row r="5" spans="1:8" ht="12" customHeight="1" thickBot="1">
      <c r="B5" s="465" t="str">
        <f xml:space="preserve"> "Acumulado Enero - " &amp;'03 MACRO'!B1</f>
        <v>Acumulado Enero - Agosto</v>
      </c>
      <c r="C5" s="466"/>
      <c r="D5" s="467"/>
    </row>
    <row r="6" spans="1:8" ht="12" customHeight="1">
      <c r="A6" s="223" t="s">
        <v>56</v>
      </c>
      <c r="B6" s="224">
        <v>2016</v>
      </c>
      <c r="C6" s="224">
        <v>2017</v>
      </c>
      <c r="D6" s="225" t="s">
        <v>54</v>
      </c>
      <c r="E6" s="225" t="s">
        <v>28</v>
      </c>
    </row>
    <row r="7" spans="1:8" ht="12" customHeight="1" thickBot="1">
      <c r="A7" s="66"/>
      <c r="B7" s="67"/>
      <c r="C7" s="67"/>
      <c r="D7" s="68"/>
      <c r="E7" s="68"/>
    </row>
    <row r="8" spans="1:8" ht="12" customHeight="1">
      <c r="A8" s="69"/>
      <c r="B8" s="70"/>
      <c r="C8" s="71"/>
      <c r="D8" s="72"/>
      <c r="E8" s="73"/>
    </row>
    <row r="9" spans="1:8" ht="12" customHeight="1" thickBot="1">
      <c r="A9" s="69"/>
      <c r="B9" s="74"/>
      <c r="C9" s="74"/>
      <c r="D9" s="74"/>
      <c r="E9" s="74"/>
    </row>
    <row r="10" spans="1:8" ht="16.5" customHeight="1" thickBot="1">
      <c r="A10" s="75" t="s">
        <v>36</v>
      </c>
      <c r="B10" s="76">
        <f>SUM(B11:B21)</f>
        <v>1525510.5925740001</v>
      </c>
      <c r="C10" s="187">
        <f>SUM(C11:C21)</f>
        <v>1590181.9380640003</v>
      </c>
      <c r="D10" s="77">
        <v>1</v>
      </c>
      <c r="E10" s="78">
        <f t="shared" ref="E10:E21" si="0">C10/B10-1</f>
        <v>4.2393245779355659E-2</v>
      </c>
    </row>
    <row r="11" spans="1:8" ht="12" customHeight="1">
      <c r="A11" s="79" t="s">
        <v>24</v>
      </c>
      <c r="B11" s="80">
        <v>343090.64175299997</v>
      </c>
      <c r="C11" s="81">
        <v>335648.92404700001</v>
      </c>
      <c r="D11" s="82">
        <f t="shared" ref="D11:D21" si="1">C11/$C$10</f>
        <v>0.21107579957526287</v>
      </c>
      <c r="E11" s="83">
        <f>C11/B11-1</f>
        <v>-2.1690238089785763E-2</v>
      </c>
      <c r="F11" s="193"/>
      <c r="G11" s="194"/>
      <c r="H11" s="195"/>
    </row>
    <row r="12" spans="1:8" ht="12" customHeight="1">
      <c r="A12" s="79" t="s">
        <v>224</v>
      </c>
      <c r="B12" s="80">
        <v>187400.774573</v>
      </c>
      <c r="C12" s="81">
        <v>293822.32562900003</v>
      </c>
      <c r="D12" s="82">
        <f>C12/$C$10</f>
        <v>0.18477277259652444</v>
      </c>
      <c r="E12" s="83">
        <f t="shared" si="0"/>
        <v>0.56788213014853173</v>
      </c>
    </row>
    <row r="13" spans="1:8" ht="12" customHeight="1">
      <c r="A13" s="79" t="s">
        <v>457</v>
      </c>
      <c r="B13" s="80">
        <v>306139.624969</v>
      </c>
      <c r="C13" s="81">
        <v>289949.51199099998</v>
      </c>
      <c r="D13" s="82">
        <f>C13/$C$10</f>
        <v>0.18233731942899878</v>
      </c>
      <c r="E13" s="83">
        <f t="shared" si="0"/>
        <v>-5.2884735125808824E-2</v>
      </c>
    </row>
    <row r="14" spans="1:8" ht="12" customHeight="1">
      <c r="A14" s="79" t="s">
        <v>471</v>
      </c>
      <c r="B14" s="80">
        <v>207227.89518599998</v>
      </c>
      <c r="C14" s="81">
        <v>196975.757828</v>
      </c>
      <c r="D14" s="82">
        <f t="shared" si="1"/>
        <v>0.12386995042077524</v>
      </c>
      <c r="E14" s="83">
        <f t="shared" si="0"/>
        <v>-4.9472766920679478E-2</v>
      </c>
    </row>
    <row r="15" spans="1:8" ht="12" customHeight="1">
      <c r="A15" s="79" t="s">
        <v>458</v>
      </c>
      <c r="B15" s="80">
        <v>146926.881834</v>
      </c>
      <c r="C15" s="81">
        <v>127748.50749600001</v>
      </c>
      <c r="D15" s="82">
        <f t="shared" si="1"/>
        <v>8.0335780729298215E-2</v>
      </c>
      <c r="E15" s="83">
        <f>C15/B15-1</f>
        <v>-0.13053005752662727</v>
      </c>
    </row>
    <row r="16" spans="1:8" ht="12" customHeight="1">
      <c r="A16" s="79" t="s">
        <v>26</v>
      </c>
      <c r="B16" s="80">
        <v>99841.094700000001</v>
      </c>
      <c r="C16" s="81">
        <v>124625.23450000001</v>
      </c>
      <c r="D16" s="82">
        <f t="shared" si="1"/>
        <v>7.8371682835064488E-2</v>
      </c>
      <c r="E16" s="83">
        <f t="shared" si="0"/>
        <v>0.24823585793475877</v>
      </c>
    </row>
    <row r="17" spans="1:5" ht="12" customHeight="1">
      <c r="A17" s="79" t="s">
        <v>455</v>
      </c>
      <c r="B17" s="80">
        <v>89014.803400000004</v>
      </c>
      <c r="C17" s="81">
        <v>78202.925610000006</v>
      </c>
      <c r="D17" s="82">
        <f t="shared" si="1"/>
        <v>4.9178602610220667E-2</v>
      </c>
      <c r="E17" s="83">
        <f t="shared" si="0"/>
        <v>-0.12146157017743853</v>
      </c>
    </row>
    <row r="18" spans="1:5" ht="12" customHeight="1">
      <c r="A18" s="79" t="s">
        <v>187</v>
      </c>
      <c r="B18" s="80">
        <v>28073.073415999999</v>
      </c>
      <c r="C18" s="81">
        <v>29740.143950000001</v>
      </c>
      <c r="D18" s="82">
        <f t="shared" si="1"/>
        <v>1.8702353006353319E-2</v>
      </c>
      <c r="E18" s="83">
        <f t="shared" si="0"/>
        <v>5.9383257019869795E-2</v>
      </c>
    </row>
    <row r="19" spans="1:5" ht="12" customHeight="1">
      <c r="A19" s="79" t="s">
        <v>25</v>
      </c>
      <c r="B19" s="80">
        <v>30276.526000000002</v>
      </c>
      <c r="C19" s="81">
        <v>29322.787499999999</v>
      </c>
      <c r="D19" s="82">
        <f t="shared" si="1"/>
        <v>1.8439894705193059E-2</v>
      </c>
      <c r="E19" s="83">
        <f t="shared" si="0"/>
        <v>-3.1500922529883457E-2</v>
      </c>
    </row>
    <row r="20" spans="1:5" ht="12" customHeight="1">
      <c r="A20" s="79" t="s">
        <v>29</v>
      </c>
      <c r="B20" s="80">
        <v>20642.442588999998</v>
      </c>
      <c r="C20" s="81">
        <v>20827.519089000001</v>
      </c>
      <c r="D20" s="82">
        <f t="shared" si="1"/>
        <v>1.3097569900936551E-2</v>
      </c>
      <c r="E20" s="83">
        <f t="shared" si="0"/>
        <v>8.9658236520240298E-3</v>
      </c>
    </row>
    <row r="21" spans="1:5" ht="12" customHeight="1" thickBot="1">
      <c r="A21" s="79" t="s">
        <v>30</v>
      </c>
      <c r="B21" s="80">
        <v>66876.834153999953</v>
      </c>
      <c r="C21" s="84">
        <v>63318.300423999979</v>
      </c>
      <c r="D21" s="85">
        <f t="shared" si="1"/>
        <v>3.9818274191372183E-2</v>
      </c>
      <c r="E21" s="83">
        <f t="shared" si="0"/>
        <v>-5.3210259950487448E-2</v>
      </c>
    </row>
    <row r="22" spans="1:5" ht="12" customHeight="1" thickBot="1"/>
    <row r="23" spans="1:5" ht="17.25" customHeight="1" thickBot="1">
      <c r="A23" s="75" t="s">
        <v>613</v>
      </c>
      <c r="B23" s="196">
        <f>SUM(B24:B34)</f>
        <v>102188894.4852564</v>
      </c>
      <c r="C23" s="187">
        <f>SUM(C24:C34)</f>
        <v>98664725.043667704</v>
      </c>
      <c r="D23" s="77">
        <v>1</v>
      </c>
      <c r="E23" s="78">
        <f>C23/B23-1</f>
        <v>-3.4486814436544888E-2</v>
      </c>
    </row>
    <row r="24" spans="1:5" ht="12" customHeight="1">
      <c r="A24" s="79" t="s">
        <v>27</v>
      </c>
      <c r="B24" s="80">
        <v>13974523.4648</v>
      </c>
      <c r="C24" s="81">
        <v>10967580.750599999</v>
      </c>
      <c r="D24" s="82">
        <f>C24/$C$23</f>
        <v>0.11116010048926699</v>
      </c>
      <c r="E24" s="83">
        <f>C24/B24-1</f>
        <v>-0.21517318438615074</v>
      </c>
    </row>
    <row r="25" spans="1:5" ht="12" customHeight="1">
      <c r="A25" s="79" t="s">
        <v>31</v>
      </c>
      <c r="B25" s="80">
        <v>11255199.35653</v>
      </c>
      <c r="C25" s="81">
        <v>10308073.851</v>
      </c>
      <c r="D25" s="82">
        <f>C25/$C$23</f>
        <v>0.10447577740106996</v>
      </c>
      <c r="E25" s="83">
        <f>C25/B25-1</f>
        <v>-8.4150042618347798E-2</v>
      </c>
    </row>
    <row r="26" spans="1:5" ht="12" customHeight="1">
      <c r="A26" s="79" t="s">
        <v>33</v>
      </c>
      <c r="B26" s="80">
        <v>4969920.6068359995</v>
      </c>
      <c r="C26" s="81">
        <v>5486931.0678369999</v>
      </c>
      <c r="D26" s="82">
        <f t="shared" ref="D26:D34" si="2">C26/$C$23</f>
        <v>5.5611882214322866E-2</v>
      </c>
      <c r="E26" s="83">
        <f t="shared" ref="E26:E34" si="3">C26/B26-1</f>
        <v>0.10402791149014856</v>
      </c>
    </row>
    <row r="27" spans="1:5" ht="12" customHeight="1">
      <c r="A27" s="79" t="s">
        <v>459</v>
      </c>
      <c r="B27" s="80">
        <v>4560922.5864119986</v>
      </c>
      <c r="C27" s="81">
        <v>5148574.4154899996</v>
      </c>
      <c r="D27" s="82">
        <f t="shared" si="2"/>
        <v>5.2182524333912739E-2</v>
      </c>
      <c r="E27" s="83">
        <f t="shared" si="3"/>
        <v>0.12884494703522176</v>
      </c>
    </row>
    <row r="28" spans="1:5" ht="12" customHeight="1">
      <c r="A28" s="79" t="s">
        <v>188</v>
      </c>
      <c r="B28" s="80">
        <v>3952575.0882660002</v>
      </c>
      <c r="C28" s="81">
        <v>4465283.3913760008</v>
      </c>
      <c r="D28" s="82">
        <f t="shared" si="2"/>
        <v>4.5257141185968193E-2</v>
      </c>
      <c r="E28" s="83">
        <f t="shared" si="3"/>
        <v>0.12971500646049128</v>
      </c>
    </row>
    <row r="29" spans="1:5" ht="12" customHeight="1">
      <c r="A29" s="79" t="s">
        <v>460</v>
      </c>
      <c r="B29" s="80">
        <v>4143687.2879800005</v>
      </c>
      <c r="C29" s="81">
        <v>4184219.7730100001</v>
      </c>
      <c r="D29" s="82">
        <f t="shared" si="2"/>
        <v>4.2408467374313565E-2</v>
      </c>
      <c r="E29" s="83">
        <f t="shared" si="3"/>
        <v>9.7817432187936593E-3</v>
      </c>
    </row>
    <row r="30" spans="1:5" ht="12" customHeight="1">
      <c r="A30" s="79" t="s">
        <v>35</v>
      </c>
      <c r="B30" s="80">
        <v>3975091.929</v>
      </c>
      <c r="C30" s="81">
        <v>4124760.111</v>
      </c>
      <c r="D30" s="82">
        <f t="shared" si="2"/>
        <v>4.18058238055641E-2</v>
      </c>
      <c r="E30" s="83">
        <f t="shared" si="3"/>
        <v>3.7651502071714749E-2</v>
      </c>
    </row>
    <row r="31" spans="1:5" ht="12" customHeight="1">
      <c r="A31" s="79" t="s">
        <v>34</v>
      </c>
      <c r="B31" s="80">
        <v>4063143.840787</v>
      </c>
      <c r="C31" s="81">
        <v>3988705.485967</v>
      </c>
      <c r="D31" s="82">
        <f t="shared" si="2"/>
        <v>4.0426864659093224E-2</v>
      </c>
      <c r="E31" s="83">
        <f t="shared" si="3"/>
        <v>-1.8320383854680822E-2</v>
      </c>
    </row>
    <row r="32" spans="1:5" ht="12" customHeight="1">
      <c r="A32" s="79" t="s">
        <v>29</v>
      </c>
      <c r="B32" s="80">
        <v>3073996.074</v>
      </c>
      <c r="C32" s="81">
        <v>3292182.4564999999</v>
      </c>
      <c r="D32" s="82">
        <f t="shared" si="2"/>
        <v>3.3367370709672821E-2</v>
      </c>
      <c r="E32" s="83">
        <f t="shared" si="3"/>
        <v>7.0978094066362019E-2</v>
      </c>
    </row>
    <row r="33" spans="1:5" ht="12" customHeight="1">
      <c r="A33" s="79" t="s">
        <v>461</v>
      </c>
      <c r="B33" s="80">
        <v>3034016.5786140002</v>
      </c>
      <c r="C33" s="81">
        <v>2914803.5038140002</v>
      </c>
      <c r="D33" s="82">
        <f t="shared" si="2"/>
        <v>2.9542508759072168E-2</v>
      </c>
      <c r="E33" s="83">
        <f t="shared" si="3"/>
        <v>-3.9292163279628145E-2</v>
      </c>
    </row>
    <row r="34" spans="1:5" ht="12" customHeight="1" thickBot="1">
      <c r="A34" s="79" t="s">
        <v>30</v>
      </c>
      <c r="B34" s="80">
        <v>45185817.672031395</v>
      </c>
      <c r="C34" s="84">
        <v>43783610.237073697</v>
      </c>
      <c r="D34" s="85">
        <f t="shared" si="2"/>
        <v>0.44376153906774329</v>
      </c>
      <c r="E34" s="83">
        <f t="shared" si="3"/>
        <v>-3.1032025250383399E-2</v>
      </c>
    </row>
    <row r="35" spans="1:5" ht="12" customHeight="1" thickBot="1">
      <c r="A35" s="197"/>
      <c r="B35" s="86"/>
      <c r="C35" s="198"/>
    </row>
    <row r="36" spans="1:5" ht="12" customHeight="1" thickBot="1">
      <c r="A36" s="75" t="s">
        <v>40</v>
      </c>
      <c r="B36" s="196">
        <f>SUM(B37:B47)</f>
        <v>208737.47824600001</v>
      </c>
      <c r="C36" s="187">
        <f>SUM(C37:C47)</f>
        <v>201999.18120199998</v>
      </c>
      <c r="D36" s="77">
        <v>1</v>
      </c>
      <c r="E36" s="78">
        <f t="shared" ref="E36:E47" si="4">C36/B36-1</f>
        <v>-3.2281203646902679E-2</v>
      </c>
    </row>
    <row r="37" spans="1:5" ht="12" customHeight="1">
      <c r="A37" s="79" t="s">
        <v>462</v>
      </c>
      <c r="B37" s="80">
        <v>19307.793848000001</v>
      </c>
      <c r="C37" s="81">
        <v>19645.152850999999</v>
      </c>
      <c r="D37" s="82">
        <f t="shared" ref="D37:D47" si="5">C37/$C$36</f>
        <v>9.7253626148884081E-2</v>
      </c>
      <c r="E37" s="83">
        <f t="shared" si="4"/>
        <v>1.7472685157913226E-2</v>
      </c>
    </row>
    <row r="38" spans="1:5" ht="12" customHeight="1">
      <c r="A38" s="79" t="s">
        <v>25</v>
      </c>
      <c r="B38" s="80">
        <v>9336.6648000000005</v>
      </c>
      <c r="C38" s="81">
        <v>15888.597</v>
      </c>
      <c r="D38" s="82">
        <f t="shared" si="5"/>
        <v>7.8656739623668773E-2</v>
      </c>
      <c r="E38" s="83">
        <f t="shared" si="4"/>
        <v>0.70174225382922595</v>
      </c>
    </row>
    <row r="39" spans="1:5" ht="12" customHeight="1">
      <c r="A39" s="79" t="s">
        <v>188</v>
      </c>
      <c r="B39" s="80">
        <v>14462.706224</v>
      </c>
      <c r="C39" s="81">
        <v>15710.169359000001</v>
      </c>
      <c r="D39" s="82">
        <f t="shared" si="5"/>
        <v>7.7773430889750833E-2</v>
      </c>
      <c r="E39" s="83">
        <f t="shared" si="4"/>
        <v>8.6253783744145496E-2</v>
      </c>
    </row>
    <row r="40" spans="1:5" ht="12" customHeight="1">
      <c r="A40" s="79" t="s">
        <v>463</v>
      </c>
      <c r="B40" s="80">
        <v>15520.13046</v>
      </c>
      <c r="C40" s="81">
        <v>15109.68669</v>
      </c>
      <c r="D40" s="82">
        <f t="shared" si="5"/>
        <v>7.4800732359851768E-2</v>
      </c>
      <c r="E40" s="83">
        <f t="shared" si="4"/>
        <v>-2.6445896898730004E-2</v>
      </c>
    </row>
    <row r="41" spans="1:5" ht="12" customHeight="1">
      <c r="A41" s="79" t="s">
        <v>37</v>
      </c>
      <c r="B41" s="80">
        <v>18486.413681000002</v>
      </c>
      <c r="C41" s="81">
        <v>13526.078009999999</v>
      </c>
      <c r="D41" s="82">
        <f t="shared" si="5"/>
        <v>6.6961053651370339E-2</v>
      </c>
      <c r="E41" s="83">
        <f t="shared" si="4"/>
        <v>-0.26832330794902337</v>
      </c>
    </row>
    <row r="42" spans="1:5" ht="12" customHeight="1">
      <c r="A42" s="79" t="s">
        <v>457</v>
      </c>
      <c r="B42" s="80">
        <v>7798.2906830000002</v>
      </c>
      <c r="C42" s="81">
        <v>12670.555523000001</v>
      </c>
      <c r="D42" s="82">
        <f t="shared" si="5"/>
        <v>6.2725776647230044E-2</v>
      </c>
      <c r="E42" s="83">
        <f t="shared" si="4"/>
        <v>0.62478625612422567</v>
      </c>
    </row>
    <row r="43" spans="1:5" ht="12" customHeight="1">
      <c r="A43" s="79" t="s">
        <v>187</v>
      </c>
      <c r="B43" s="80">
        <v>12513.041106999999</v>
      </c>
      <c r="C43" s="81">
        <v>10212.063615999999</v>
      </c>
      <c r="D43" s="82">
        <f t="shared" si="5"/>
        <v>5.0554975298577547E-2</v>
      </c>
      <c r="E43" s="83">
        <f t="shared" si="4"/>
        <v>-0.18388635275183385</v>
      </c>
    </row>
    <row r="44" spans="1:5" ht="12" customHeight="1">
      <c r="A44" s="79" t="s">
        <v>378</v>
      </c>
      <c r="B44" s="80">
        <v>12848.489953</v>
      </c>
      <c r="C44" s="81">
        <v>10185.768209</v>
      </c>
      <c r="D44" s="82">
        <f t="shared" si="5"/>
        <v>5.0424799488737487E-2</v>
      </c>
      <c r="E44" s="83">
        <f t="shared" si="4"/>
        <v>-0.20724005340240625</v>
      </c>
    </row>
    <row r="45" spans="1:5" ht="12" customHeight="1">
      <c r="A45" s="79" t="s">
        <v>38</v>
      </c>
      <c r="B45" s="80">
        <v>11093.367795</v>
      </c>
      <c r="C45" s="81">
        <v>10040.970671999999</v>
      </c>
      <c r="D45" s="82">
        <f t="shared" si="5"/>
        <v>4.9707977093030833E-2</v>
      </c>
      <c r="E45" s="83">
        <f t="shared" si="4"/>
        <v>-9.4867234409584555E-2</v>
      </c>
    </row>
    <row r="46" spans="1:5" ht="12" customHeight="1">
      <c r="A46" s="79" t="s">
        <v>464</v>
      </c>
      <c r="B46" s="80">
        <v>12202.415198000001</v>
      </c>
      <c r="C46" s="81">
        <v>10039.382512</v>
      </c>
      <c r="D46" s="82">
        <f t="shared" si="5"/>
        <v>4.9700114882943895E-2</v>
      </c>
      <c r="E46" s="83">
        <f t="shared" si="4"/>
        <v>-0.17726266898003318</v>
      </c>
    </row>
    <row r="47" spans="1:5" ht="12" customHeight="1">
      <c r="A47" s="79" t="s">
        <v>30</v>
      </c>
      <c r="B47" s="80">
        <v>75168.164497000005</v>
      </c>
      <c r="C47" s="81">
        <v>68970.756759999989</v>
      </c>
      <c r="D47" s="82">
        <f t="shared" si="5"/>
        <v>0.34144077391595445</v>
      </c>
      <c r="E47" s="83">
        <f t="shared" si="4"/>
        <v>-8.2447240510274189E-2</v>
      </c>
    </row>
    <row r="48" spans="1:5" ht="12" customHeight="1" thickBot="1"/>
    <row r="49" spans="1:5" ht="12" customHeight="1" thickBot="1">
      <c r="A49" s="75" t="s">
        <v>623</v>
      </c>
      <c r="B49" s="76">
        <f>SUM(B50:B60)</f>
        <v>2909433.9160249992</v>
      </c>
      <c r="C49" s="187">
        <f>SUM(C50:C60)</f>
        <v>2889994.79831</v>
      </c>
      <c r="D49" s="77">
        <v>1</v>
      </c>
      <c r="E49" s="78">
        <f t="shared" ref="E49:E60" si="6">C49/B49-1</f>
        <v>-6.6814089187349213E-3</v>
      </c>
    </row>
    <row r="50" spans="1:5" ht="12" customHeight="1">
      <c r="A50" s="79" t="s">
        <v>188</v>
      </c>
      <c r="B50" s="80">
        <v>452904.71257700003</v>
      </c>
      <c r="C50" s="81">
        <v>500701.60220899998</v>
      </c>
      <c r="D50" s="82">
        <f t="shared" ref="D50:D60" si="7">C50/$C$49</f>
        <v>0.17325346139093342</v>
      </c>
      <c r="E50" s="83">
        <f t="shared" si="6"/>
        <v>0.10553409647702394</v>
      </c>
    </row>
    <row r="51" spans="1:5" ht="12" customHeight="1">
      <c r="A51" s="79" t="s">
        <v>457</v>
      </c>
      <c r="B51" s="80">
        <v>448992.04998800001</v>
      </c>
      <c r="C51" s="81">
        <v>432917.55106799997</v>
      </c>
      <c r="D51" s="82">
        <f t="shared" si="7"/>
        <v>0.1497987301988086</v>
      </c>
      <c r="E51" s="83">
        <f t="shared" si="6"/>
        <v>-3.5801299645349283E-2</v>
      </c>
    </row>
    <row r="52" spans="1:5" ht="12" customHeight="1">
      <c r="A52" s="79" t="s">
        <v>460</v>
      </c>
      <c r="B52" s="80">
        <v>295375.104452</v>
      </c>
      <c r="C52" s="81">
        <v>323022.72775800002</v>
      </c>
      <c r="D52" s="82">
        <f t="shared" si="7"/>
        <v>0.11177277133747646</v>
      </c>
      <c r="E52" s="83">
        <f t="shared" si="6"/>
        <v>9.3601738566605919E-2</v>
      </c>
    </row>
    <row r="53" spans="1:5" ht="12" customHeight="1">
      <c r="A53" s="79" t="s">
        <v>37</v>
      </c>
      <c r="B53" s="80">
        <v>260392.01934300002</v>
      </c>
      <c r="C53" s="81">
        <v>154806.721024</v>
      </c>
      <c r="D53" s="82">
        <f t="shared" si="7"/>
        <v>5.3566435868509961E-2</v>
      </c>
      <c r="E53" s="83">
        <f t="shared" si="6"/>
        <v>-0.40548592305326514</v>
      </c>
    </row>
    <row r="54" spans="1:5" ht="12" customHeight="1">
      <c r="A54" s="79" t="s">
        <v>462</v>
      </c>
      <c r="B54" s="80">
        <v>124928.18454799999</v>
      </c>
      <c r="C54" s="81">
        <v>122357.17746399998</v>
      </c>
      <c r="D54" s="82">
        <f>C54/$C$49</f>
        <v>4.2338199894183734E-2</v>
      </c>
      <c r="E54" s="83">
        <f>C54/B54-1</f>
        <v>-2.0579880299246511E-2</v>
      </c>
    </row>
    <row r="55" spans="1:5" ht="12" customHeight="1">
      <c r="A55" s="79" t="s">
        <v>26</v>
      </c>
      <c r="B55" s="80">
        <v>93578.192681999994</v>
      </c>
      <c r="C55" s="81">
        <v>104792.00227300001</v>
      </c>
      <c r="D55" s="82">
        <f t="shared" si="7"/>
        <v>3.6260273663565025E-2</v>
      </c>
      <c r="E55" s="83">
        <f t="shared" si="6"/>
        <v>0.11983357734966193</v>
      </c>
    </row>
    <row r="56" spans="1:5" ht="12" customHeight="1">
      <c r="A56" s="79" t="s">
        <v>465</v>
      </c>
      <c r="B56" s="80">
        <v>76592.831187000003</v>
      </c>
      <c r="C56" s="81">
        <v>99743.634077999988</v>
      </c>
      <c r="D56" s="82">
        <f t="shared" si="7"/>
        <v>3.4513430313552015E-2</v>
      </c>
      <c r="E56" s="83">
        <f t="shared" si="6"/>
        <v>0.30225809037503426</v>
      </c>
    </row>
    <row r="57" spans="1:5" ht="12" customHeight="1">
      <c r="A57" s="79" t="s">
        <v>379</v>
      </c>
      <c r="B57" s="80">
        <v>86500.140915999989</v>
      </c>
      <c r="C57" s="81">
        <v>83081.901962000004</v>
      </c>
      <c r="D57" s="82">
        <f t="shared" si="7"/>
        <v>2.8748114706152524E-2</v>
      </c>
      <c r="E57" s="83">
        <f t="shared" si="6"/>
        <v>-3.951714896417835E-2</v>
      </c>
    </row>
    <row r="58" spans="1:5" ht="12" customHeight="1">
      <c r="A58" s="79" t="s">
        <v>471</v>
      </c>
      <c r="B58" s="80">
        <v>76515.862335999991</v>
      </c>
      <c r="C58" s="81">
        <v>81770.966576000006</v>
      </c>
      <c r="D58" s="82">
        <f t="shared" si="7"/>
        <v>2.8294503029492549E-2</v>
      </c>
      <c r="E58" s="83">
        <f t="shared" si="6"/>
        <v>6.8679932233182583E-2</v>
      </c>
    </row>
    <row r="59" spans="1:5" ht="12" customHeight="1">
      <c r="A59" s="79" t="s">
        <v>25</v>
      </c>
      <c r="B59" s="80">
        <v>38659.412875000002</v>
      </c>
      <c r="C59" s="81">
        <v>80666.252173999994</v>
      </c>
      <c r="D59" s="82">
        <f t="shared" si="7"/>
        <v>2.7912248223135799E-2</v>
      </c>
      <c r="E59" s="83">
        <f t="shared" si="6"/>
        <v>1.0865876167034259</v>
      </c>
    </row>
    <row r="60" spans="1:5" ht="12" customHeight="1">
      <c r="A60" s="79" t="s">
        <v>30</v>
      </c>
      <c r="B60" s="80">
        <v>954995.40512099979</v>
      </c>
      <c r="C60" s="81">
        <v>906134.26172399987</v>
      </c>
      <c r="D60" s="82">
        <f t="shared" si="7"/>
        <v>0.31354183137418984</v>
      </c>
      <c r="E60" s="83">
        <f t="shared" si="6"/>
        <v>-5.1163747108091129E-2</v>
      </c>
    </row>
    <row r="61" spans="1:5" ht="12" customHeight="1" thickBot="1"/>
    <row r="62" spans="1:5" ht="12" customHeight="1" thickBot="1">
      <c r="A62" s="75" t="s">
        <v>41</v>
      </c>
      <c r="B62" s="76">
        <f>SUM(B63:B73)</f>
        <v>851389.64091299986</v>
      </c>
      <c r="C62" s="187">
        <f>SUM(C63:C73)</f>
        <v>946429.17672899994</v>
      </c>
      <c r="D62" s="77">
        <v>1</v>
      </c>
      <c r="E62" s="78">
        <f t="shared" ref="E62:E73" si="8">C62/B62-1</f>
        <v>0.11162871997606527</v>
      </c>
    </row>
    <row r="63" spans="1:5" ht="12" customHeight="1">
      <c r="A63" s="79" t="s">
        <v>457</v>
      </c>
      <c r="B63" s="80">
        <v>138391.40447800001</v>
      </c>
      <c r="C63" s="87">
        <v>273844.21590100002</v>
      </c>
      <c r="D63" s="88">
        <f t="shared" ref="D63:D73" si="9">C63/$C$62</f>
        <v>0.28934464684134781</v>
      </c>
      <c r="E63" s="83">
        <f t="shared" si="8"/>
        <v>0.97876607245887759</v>
      </c>
    </row>
    <row r="64" spans="1:5" ht="12" customHeight="1">
      <c r="A64" s="79" t="s">
        <v>187</v>
      </c>
      <c r="B64" s="80">
        <v>121402.210898</v>
      </c>
      <c r="C64" s="81">
        <v>103669.240068</v>
      </c>
      <c r="D64" s="82">
        <f t="shared" si="9"/>
        <v>0.10953724020459335</v>
      </c>
      <c r="E64" s="83">
        <f t="shared" si="8"/>
        <v>-0.14606793977499255</v>
      </c>
    </row>
    <row r="65" spans="1:5" ht="12" customHeight="1">
      <c r="A65" s="79" t="s">
        <v>37</v>
      </c>
      <c r="B65" s="80">
        <v>119745.50856</v>
      </c>
      <c r="C65" s="81">
        <v>100093.78941399998</v>
      </c>
      <c r="D65" s="82">
        <f t="shared" si="9"/>
        <v>0.10575940796747096</v>
      </c>
      <c r="E65" s="83">
        <f t="shared" si="8"/>
        <v>-0.16411236949361885</v>
      </c>
    </row>
    <row r="66" spans="1:5" ht="12" customHeight="1">
      <c r="A66" s="79" t="s">
        <v>462</v>
      </c>
      <c r="B66" s="80">
        <v>71675.833945000006</v>
      </c>
      <c r="C66" s="81">
        <v>70687.426663999999</v>
      </c>
      <c r="D66" s="82">
        <f t="shared" si="9"/>
        <v>7.468855399017417E-2</v>
      </c>
      <c r="E66" s="83">
        <f t="shared" si="8"/>
        <v>-1.3789965551826766E-2</v>
      </c>
    </row>
    <row r="67" spans="1:5" ht="12" customHeight="1">
      <c r="A67" s="79" t="s">
        <v>25</v>
      </c>
      <c r="B67" s="80">
        <v>33234.181499999999</v>
      </c>
      <c r="C67" s="81">
        <v>37821.553099999997</v>
      </c>
      <c r="D67" s="82">
        <f t="shared" si="9"/>
        <v>3.9962370169859845E-2</v>
      </c>
      <c r="E67" s="83">
        <f t="shared" si="8"/>
        <v>0.1380317309755319</v>
      </c>
    </row>
    <row r="68" spans="1:5" ht="12" customHeight="1">
      <c r="A68" s="79" t="s">
        <v>463</v>
      </c>
      <c r="B68" s="80">
        <v>26759.276450000001</v>
      </c>
      <c r="C68" s="81">
        <v>35728.354140000003</v>
      </c>
      <c r="D68" s="82">
        <f t="shared" si="9"/>
        <v>3.7750689664368245E-2</v>
      </c>
      <c r="E68" s="83">
        <f t="shared" si="8"/>
        <v>0.33517639039152725</v>
      </c>
    </row>
    <row r="69" spans="1:5" ht="12" customHeight="1">
      <c r="A69" s="79" t="s">
        <v>39</v>
      </c>
      <c r="B69" s="80">
        <v>32324.653961</v>
      </c>
      <c r="C69" s="81">
        <v>31699.353116999999</v>
      </c>
      <c r="D69" s="82">
        <f t="shared" si="9"/>
        <v>3.349363470234263E-2</v>
      </c>
      <c r="E69" s="83">
        <f t="shared" si="8"/>
        <v>-1.9344394057688397E-2</v>
      </c>
    </row>
    <row r="70" spans="1:5" ht="12" customHeight="1">
      <c r="A70" s="79" t="s">
        <v>378</v>
      </c>
      <c r="B70" s="80">
        <v>43898.636552999997</v>
      </c>
      <c r="C70" s="81">
        <v>29003.664403999999</v>
      </c>
      <c r="D70" s="82">
        <f t="shared" si="9"/>
        <v>3.0645361657425839E-2</v>
      </c>
      <c r="E70" s="83">
        <f t="shared" si="8"/>
        <v>-0.33930375334133445</v>
      </c>
    </row>
    <row r="71" spans="1:5" ht="12" customHeight="1">
      <c r="A71" s="79" t="s">
        <v>465</v>
      </c>
      <c r="B71" s="80">
        <v>26527.140565000002</v>
      </c>
      <c r="C71" s="81">
        <v>25663.378012000001</v>
      </c>
      <c r="D71" s="82">
        <f t="shared" si="9"/>
        <v>2.7116004708029454E-2</v>
      </c>
      <c r="E71" s="83">
        <f t="shared" si="8"/>
        <v>-3.2561464771655446E-2</v>
      </c>
    </row>
    <row r="72" spans="1:5" ht="12" customHeight="1">
      <c r="A72" s="79" t="s">
        <v>466</v>
      </c>
      <c r="B72" s="80">
        <v>20959.786123999998</v>
      </c>
      <c r="C72" s="81">
        <v>24670.692982</v>
      </c>
      <c r="D72" s="82">
        <f t="shared" si="9"/>
        <v>2.6067130630170961E-2</v>
      </c>
      <c r="E72" s="83">
        <f t="shared" si="8"/>
        <v>0.17704888952806774</v>
      </c>
    </row>
    <row r="73" spans="1:5" ht="12" customHeight="1">
      <c r="A73" s="79" t="s">
        <v>30</v>
      </c>
      <c r="B73" s="80">
        <v>216471.00787899998</v>
      </c>
      <c r="C73" s="81">
        <v>213547.50892700005</v>
      </c>
      <c r="D73" s="82">
        <f t="shared" si="9"/>
        <v>0.22563495946421688</v>
      </c>
      <c r="E73" s="83">
        <f t="shared" si="8"/>
        <v>-1.3505267890811856E-2</v>
      </c>
    </row>
    <row r="74" spans="1:5" ht="12" customHeight="1" thickBot="1"/>
    <row r="75" spans="1:5" ht="12" customHeight="1" thickBot="1">
      <c r="A75" s="75" t="s">
        <v>264</v>
      </c>
      <c r="B75" s="76">
        <f>SUM(B76:B81)</f>
        <v>17078.906509999997</v>
      </c>
      <c r="C75" s="76">
        <f>SUM(C76:C81)</f>
        <v>18272.847294999996</v>
      </c>
      <c r="D75" s="77">
        <v>1</v>
      </c>
      <c r="E75" s="78">
        <f t="shared" ref="E75:E79" si="10">C75/B75-1</f>
        <v>6.9907331848261256E-2</v>
      </c>
    </row>
    <row r="76" spans="1:5" ht="12" customHeight="1">
      <c r="A76" s="79" t="s">
        <v>24</v>
      </c>
      <c r="B76" s="80">
        <v>5829.4532920000001</v>
      </c>
      <c r="C76" s="87">
        <v>8583.0554370000009</v>
      </c>
      <c r="D76" s="88">
        <f>C76/$C$75</f>
        <v>0.46971636649908327</v>
      </c>
      <c r="E76" s="83">
        <f t="shared" si="10"/>
        <v>0.47236027240820033</v>
      </c>
    </row>
    <row r="77" spans="1:5" ht="12" customHeight="1">
      <c r="A77" s="79" t="s">
        <v>471</v>
      </c>
      <c r="B77" s="80">
        <v>7049.1826339999998</v>
      </c>
      <c r="C77" s="81">
        <v>5524.7172479999999</v>
      </c>
      <c r="D77" s="82">
        <f t="shared" ref="D77:D80" si="11">C77/$C$75</f>
        <v>0.302345724167012</v>
      </c>
      <c r="E77" s="83">
        <f t="shared" si="10"/>
        <v>-0.21626129796199578</v>
      </c>
    </row>
    <row r="78" spans="1:5" ht="12" customHeight="1">
      <c r="A78" s="79" t="s">
        <v>457</v>
      </c>
      <c r="B78" s="80">
        <v>3496.2940140000001</v>
      </c>
      <c r="C78" s="81">
        <v>1850.04294</v>
      </c>
      <c r="D78" s="82">
        <f t="shared" si="11"/>
        <v>0.10124546602576971</v>
      </c>
      <c r="E78" s="83">
        <f t="shared" si="10"/>
        <v>-0.47085601708781233</v>
      </c>
    </row>
    <row r="79" spans="1:5" ht="12" customHeight="1">
      <c r="A79" s="79" t="s">
        <v>26</v>
      </c>
      <c r="B79" s="80">
        <v>648.71585000000005</v>
      </c>
      <c r="C79" s="81">
        <v>1572.25119</v>
      </c>
      <c r="D79" s="82">
        <f t="shared" si="11"/>
        <v>8.604303229908869E-2</v>
      </c>
      <c r="E79" s="83">
        <f t="shared" si="10"/>
        <v>1.4236361574948413</v>
      </c>
    </row>
    <row r="80" spans="1:5" ht="12" customHeight="1">
      <c r="A80" s="79" t="s">
        <v>224</v>
      </c>
      <c r="B80" s="80">
        <v>0</v>
      </c>
      <c r="C80" s="81">
        <v>405.22860200000002</v>
      </c>
      <c r="D80" s="82">
        <f t="shared" si="11"/>
        <v>2.217654399765508E-2</v>
      </c>
      <c r="E80" s="83" t="s">
        <v>112</v>
      </c>
    </row>
    <row r="81" spans="1:5" ht="12" customHeight="1">
      <c r="A81" s="62" t="s">
        <v>455</v>
      </c>
      <c r="B81" s="61">
        <v>55.260719999999999</v>
      </c>
      <c r="C81" s="61">
        <v>337.55187799999999</v>
      </c>
      <c r="D81" s="82">
        <f t="shared" ref="D81" si="12">C81/$C$75</f>
        <v>1.847286701139151E-2</v>
      </c>
      <c r="E81" s="83" t="s">
        <v>112</v>
      </c>
    </row>
    <row r="87" spans="1:5" ht="12" customHeight="1" thickBot="1"/>
    <row r="88" spans="1:5" ht="12" customHeight="1" thickBot="1">
      <c r="A88" s="75" t="s">
        <v>256</v>
      </c>
      <c r="B88" s="76">
        <f>SUM(B89)</f>
        <v>5528950.1878000004</v>
      </c>
      <c r="C88" s="76">
        <f>SUM(C89)</f>
        <v>6058698.1084169997</v>
      </c>
      <c r="D88" s="155">
        <v>1</v>
      </c>
      <c r="E88" s="78">
        <f t="shared" ref="E88:E89" si="13">C88/B88-1</f>
        <v>9.5813473195313525E-2</v>
      </c>
    </row>
    <row r="89" spans="1:5" ht="12" customHeight="1">
      <c r="A89" s="79" t="s">
        <v>456</v>
      </c>
      <c r="B89" s="80">
        <f>'02.1 PRODUCCIÓN'!G40</f>
        <v>5528950.1878000004</v>
      </c>
      <c r="C89" s="87">
        <f>'02.1 PRODUCCIÓN'!G39</f>
        <v>6058698.1084169997</v>
      </c>
      <c r="D89" s="156">
        <v>1</v>
      </c>
      <c r="E89" s="83">
        <f t="shared" si="13"/>
        <v>9.5813473195313525E-2</v>
      </c>
    </row>
    <row r="90" spans="1:5" ht="12" customHeight="1" thickBot="1">
      <c r="D90" s="157"/>
    </row>
    <row r="91" spans="1:5" ht="12" customHeight="1" thickBot="1">
      <c r="A91" s="75" t="s">
        <v>257</v>
      </c>
      <c r="B91" s="76">
        <f>SUM(B92:B102)</f>
        <v>12383.939883999999</v>
      </c>
      <c r="C91" s="76">
        <f>SUM(C92:C102)</f>
        <v>12319.119756</v>
      </c>
      <c r="D91" s="155">
        <v>1</v>
      </c>
      <c r="E91" s="78">
        <f t="shared" ref="E91:E92" si="14">C91/B91-1</f>
        <v>-5.2342088710998214E-3</v>
      </c>
    </row>
    <row r="92" spans="1:5" ht="12" customHeight="1">
      <c r="A92" s="199" t="s">
        <v>258</v>
      </c>
      <c r="B92" s="80">
        <f>'02.1 PRODUCCIÓN'!H40</f>
        <v>12383.939883999999</v>
      </c>
      <c r="C92" s="87">
        <f>'02.1 PRODUCCIÓN'!H39</f>
        <v>12319.119756</v>
      </c>
      <c r="D92" s="156">
        <v>1</v>
      </c>
      <c r="E92" s="83">
        <f t="shared" si="14"/>
        <v>-5.2342088710998214E-3</v>
      </c>
    </row>
    <row r="102" spans="1:5" ht="52.5" customHeight="1">
      <c r="A102" s="468" t="s">
        <v>611</v>
      </c>
      <c r="B102" s="469"/>
      <c r="C102" s="469"/>
      <c r="D102" s="469"/>
      <c r="E102" s="469"/>
    </row>
  </sheetData>
  <mergeCells count="2">
    <mergeCell ref="B5:D5"/>
    <mergeCell ref="A102:E102"/>
  </mergeCells>
  <conditionalFormatting sqref="E10:E80 E82:E92">
    <cfRule type="cellIs" dxfId="5" priority="2" operator="greaterThan">
      <formula>1</formula>
    </cfRule>
  </conditionalFormatting>
  <conditionalFormatting sqref="E81">
    <cfRule type="cellIs" dxfId="4" priority="1" operator="greaterThan">
      <formula>1</formula>
    </cfRule>
  </conditionalFormatting>
  <pageMargins left="0.7" right="0.7" top="0.75" bottom="0.75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0"/>
    <pageSetUpPr fitToPage="1"/>
  </sheetPr>
  <dimension ref="A1:K64"/>
  <sheetViews>
    <sheetView zoomScaleNormal="100" workbookViewId="0">
      <selection activeCell="A2" sqref="A2"/>
    </sheetView>
  </sheetViews>
  <sheetFormatPr baseColWidth="10" defaultColWidth="11.5703125" defaultRowHeight="12.75"/>
  <cols>
    <col min="1" max="1" width="17.5703125" style="401" customWidth="1"/>
    <col min="2" max="5" width="12.7109375" style="399" customWidth="1"/>
    <col min="6" max="9" width="12.7109375" style="400" customWidth="1"/>
    <col min="10" max="11" width="12.7109375" style="401" customWidth="1"/>
    <col min="12" max="16384" width="11.5703125" style="401"/>
  </cols>
  <sheetData>
    <row r="1" spans="1:11">
      <c r="A1" s="398" t="s">
        <v>583</v>
      </c>
    </row>
    <row r="2" spans="1:11" s="396" customFormat="1" ht="18.75">
      <c r="A2" s="455" t="s">
        <v>492</v>
      </c>
      <c r="B2" s="394"/>
      <c r="C2" s="394"/>
      <c r="D2" s="394"/>
      <c r="E2" s="394"/>
      <c r="F2" s="395"/>
      <c r="G2" s="395"/>
      <c r="H2" s="395"/>
      <c r="I2" s="395"/>
    </row>
    <row r="3" spans="1:11">
      <c r="A3" s="402" t="s">
        <v>493</v>
      </c>
      <c r="G3" s="403"/>
      <c r="H3" s="403"/>
    </row>
    <row r="5" spans="1:11">
      <c r="E5" s="400"/>
    </row>
    <row r="6" spans="1:11">
      <c r="A6" s="456" t="s">
        <v>175</v>
      </c>
      <c r="B6" s="457">
        <v>2008</v>
      </c>
      <c r="C6" s="457">
        <v>2009</v>
      </c>
      <c r="D6" s="457">
        <v>2010</v>
      </c>
      <c r="E6" s="457">
        <v>2011</v>
      </c>
      <c r="F6" s="457">
        <v>2012</v>
      </c>
      <c r="G6" s="457">
        <v>2013</v>
      </c>
      <c r="H6" s="457">
        <v>2014</v>
      </c>
      <c r="I6" s="457">
        <v>2015</v>
      </c>
      <c r="J6" s="457">
        <v>2016</v>
      </c>
      <c r="K6" s="457">
        <v>2017</v>
      </c>
    </row>
    <row r="7" spans="1:11">
      <c r="A7" s="402" t="s">
        <v>67</v>
      </c>
      <c r="B7" s="404">
        <v>134260</v>
      </c>
      <c r="C7" s="404">
        <v>4436</v>
      </c>
      <c r="D7" s="404">
        <v>4468</v>
      </c>
      <c r="E7" s="404">
        <v>923</v>
      </c>
      <c r="F7" s="404">
        <v>39</v>
      </c>
      <c r="G7" s="404">
        <v>48</v>
      </c>
      <c r="H7" s="404">
        <v>58</v>
      </c>
      <c r="I7" s="404">
        <v>74.92</v>
      </c>
      <c r="J7" s="404">
        <v>61.78</v>
      </c>
      <c r="K7" s="404">
        <v>41.7</v>
      </c>
    </row>
    <row r="8" spans="1:11">
      <c r="A8" s="402" t="s">
        <v>486</v>
      </c>
      <c r="B8" s="404">
        <v>5169377</v>
      </c>
      <c r="C8" s="404">
        <v>1914984</v>
      </c>
      <c r="D8" s="404">
        <v>4392094</v>
      </c>
      <c r="E8" s="404">
        <v>5143777</v>
      </c>
      <c r="F8" s="404">
        <v>2307836</v>
      </c>
      <c r="G8" s="404">
        <v>3591939</v>
      </c>
      <c r="H8" s="404">
        <v>2794537</v>
      </c>
      <c r="I8" s="404">
        <v>3593649.19</v>
      </c>
      <c r="J8" s="404">
        <v>64479376.629999995</v>
      </c>
      <c r="K8" s="404">
        <v>169003278.11000001</v>
      </c>
    </row>
    <row r="9" spans="1:11">
      <c r="A9" s="402" t="s">
        <v>490</v>
      </c>
      <c r="B9" s="404">
        <v>2377545</v>
      </c>
      <c r="C9" s="404">
        <v>454836</v>
      </c>
      <c r="D9" s="404">
        <v>140127</v>
      </c>
      <c r="E9" s="404">
        <v>630930</v>
      </c>
      <c r="F9" s="404">
        <v>1467003</v>
      </c>
      <c r="G9" s="404">
        <v>2311448</v>
      </c>
      <c r="H9" s="404">
        <v>465201</v>
      </c>
      <c r="I9" s="404">
        <v>1873625.73</v>
      </c>
      <c r="J9" s="404">
        <v>5593507.0299999993</v>
      </c>
      <c r="K9" s="404">
        <v>3780214.57</v>
      </c>
    </row>
    <row r="10" spans="1:11">
      <c r="A10" s="402" t="s">
        <v>68</v>
      </c>
      <c r="B10" s="404">
        <v>32353502</v>
      </c>
      <c r="C10" s="404">
        <v>37677744</v>
      </c>
      <c r="D10" s="404">
        <v>47817208</v>
      </c>
      <c r="E10" s="404">
        <v>62327359</v>
      </c>
      <c r="F10" s="404">
        <v>34047458</v>
      </c>
      <c r="G10" s="404">
        <v>28469309</v>
      </c>
      <c r="H10" s="404">
        <v>61205266</v>
      </c>
      <c r="I10" s="404">
        <v>70970669.489999995</v>
      </c>
      <c r="J10" s="404">
        <v>346070142.09000003</v>
      </c>
      <c r="K10" s="404">
        <v>185952419.56999999</v>
      </c>
    </row>
    <row r="11" spans="1:11">
      <c r="A11" s="402" t="s">
        <v>69</v>
      </c>
      <c r="B11" s="404">
        <v>2987536</v>
      </c>
      <c r="C11" s="404">
        <v>5680483</v>
      </c>
      <c r="D11" s="404">
        <v>14009728</v>
      </c>
      <c r="E11" s="404">
        <v>27428581</v>
      </c>
      <c r="F11" s="404">
        <v>11305525</v>
      </c>
      <c r="G11" s="404">
        <v>8838112</v>
      </c>
      <c r="H11" s="404">
        <v>9143440</v>
      </c>
      <c r="I11" s="404">
        <v>10431709.24</v>
      </c>
      <c r="J11" s="404">
        <v>13828411.4</v>
      </c>
      <c r="K11" s="404">
        <v>12391030.529999999</v>
      </c>
    </row>
    <row r="12" spans="1:11">
      <c r="A12" s="402" t="s">
        <v>70</v>
      </c>
      <c r="B12" s="404">
        <v>603619</v>
      </c>
      <c r="C12" s="404">
        <v>14610064</v>
      </c>
      <c r="D12" s="404">
        <v>57124732</v>
      </c>
      <c r="E12" s="404">
        <v>89462978</v>
      </c>
      <c r="F12" s="404">
        <v>54639955</v>
      </c>
      <c r="G12" s="404">
        <v>85457657</v>
      </c>
      <c r="H12" s="404">
        <v>43509723</v>
      </c>
      <c r="I12" s="404">
        <v>37939895.130000003</v>
      </c>
      <c r="J12" s="404">
        <v>39867955.800000004</v>
      </c>
      <c r="K12" s="404">
        <v>32171811.890000001</v>
      </c>
    </row>
    <row r="13" spans="1:11">
      <c r="A13" s="402" t="s">
        <v>71</v>
      </c>
      <c r="B13" s="404">
        <v>0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</row>
    <row r="14" spans="1:11">
      <c r="A14" s="402" t="s">
        <v>72</v>
      </c>
      <c r="B14" s="404">
        <v>0</v>
      </c>
      <c r="C14" s="404">
        <v>0</v>
      </c>
      <c r="D14" s="404">
        <v>19385830</v>
      </c>
      <c r="E14" s="404">
        <v>39996699</v>
      </c>
      <c r="F14" s="404">
        <v>28282072</v>
      </c>
      <c r="G14" s="404">
        <v>21311417</v>
      </c>
      <c r="H14" s="404">
        <v>38022772</v>
      </c>
      <c r="I14" s="404">
        <v>91040799.520000011</v>
      </c>
      <c r="J14" s="404">
        <v>108135667.40000001</v>
      </c>
      <c r="K14" s="404">
        <v>94838467.960000008</v>
      </c>
    </row>
    <row r="15" spans="1:11">
      <c r="A15" s="402" t="s">
        <v>73</v>
      </c>
      <c r="B15" s="404">
        <v>13695532</v>
      </c>
      <c r="C15" s="404">
        <v>7409606</v>
      </c>
      <c r="D15" s="404">
        <v>11902860</v>
      </c>
      <c r="E15" s="404">
        <v>21536755</v>
      </c>
      <c r="F15" s="404">
        <v>7169662</v>
      </c>
      <c r="G15" s="404">
        <v>6575704</v>
      </c>
      <c r="H15" s="404">
        <v>6097305</v>
      </c>
      <c r="I15" s="404">
        <v>7386627.25</v>
      </c>
      <c r="J15" s="404">
        <v>4262079.09</v>
      </c>
      <c r="K15" s="404">
        <v>3618213.31</v>
      </c>
    </row>
    <row r="16" spans="1:11">
      <c r="A16" s="402" t="s">
        <v>487</v>
      </c>
      <c r="B16" s="404">
        <v>1932104</v>
      </c>
      <c r="C16" s="404">
        <v>925949</v>
      </c>
      <c r="D16" s="404">
        <v>1421240</v>
      </c>
      <c r="E16" s="404">
        <v>2460403</v>
      </c>
      <c r="F16" s="404">
        <v>1312787</v>
      </c>
      <c r="G16" s="404">
        <v>1350610</v>
      </c>
      <c r="H16" s="404">
        <v>1417405</v>
      </c>
      <c r="I16" s="404">
        <v>1940862.95</v>
      </c>
      <c r="J16" s="404">
        <v>1996555.1700000002</v>
      </c>
      <c r="K16" s="404">
        <v>2395165.88</v>
      </c>
    </row>
    <row r="17" spans="1:11">
      <c r="A17" s="402" t="s">
        <v>74</v>
      </c>
      <c r="B17" s="404">
        <v>11287173</v>
      </c>
      <c r="C17" s="404">
        <v>8048300</v>
      </c>
      <c r="D17" s="404">
        <v>12491671</v>
      </c>
      <c r="E17" s="404">
        <v>28657841</v>
      </c>
      <c r="F17" s="404">
        <v>50162706</v>
      </c>
      <c r="G17" s="404">
        <v>39303662</v>
      </c>
      <c r="H17" s="404">
        <v>48393448</v>
      </c>
      <c r="I17" s="404">
        <v>12316881.129999999</v>
      </c>
      <c r="J17" s="404">
        <v>10090881.529999999</v>
      </c>
      <c r="K17" s="404">
        <v>16502979.59</v>
      </c>
    </row>
    <row r="18" spans="1:11">
      <c r="A18" s="402" t="s">
        <v>488</v>
      </c>
      <c r="B18" s="404">
        <v>28059807</v>
      </c>
      <c r="C18" s="404">
        <v>20609806</v>
      </c>
      <c r="D18" s="404">
        <v>35561680</v>
      </c>
      <c r="E18" s="404">
        <v>51439201</v>
      </c>
      <c r="F18" s="404">
        <v>14513337</v>
      </c>
      <c r="G18" s="404">
        <v>22211870</v>
      </c>
      <c r="H18" s="404">
        <v>4771452</v>
      </c>
      <c r="I18" s="404">
        <v>42233184.329999998</v>
      </c>
      <c r="J18" s="404">
        <v>23859437.209999997</v>
      </c>
      <c r="K18" s="404">
        <v>21510914.229999997</v>
      </c>
    </row>
    <row r="19" spans="1:11">
      <c r="A19" s="402" t="s">
        <v>75</v>
      </c>
      <c r="B19" s="404">
        <v>23501267</v>
      </c>
      <c r="C19" s="404">
        <v>26089773</v>
      </c>
      <c r="D19" s="404">
        <v>41357775</v>
      </c>
      <c r="E19" s="404">
        <v>62079461</v>
      </c>
      <c r="F19" s="404">
        <v>46281459</v>
      </c>
      <c r="G19" s="404">
        <v>43177064</v>
      </c>
      <c r="H19" s="404">
        <v>35976682</v>
      </c>
      <c r="I19" s="404">
        <v>40327207.729999997</v>
      </c>
      <c r="J19" s="404">
        <v>38962430.539999999</v>
      </c>
      <c r="K19" s="404">
        <v>34439796.450000003</v>
      </c>
    </row>
    <row r="20" spans="1:11">
      <c r="A20" s="402" t="s">
        <v>76</v>
      </c>
      <c r="B20" s="404">
        <v>0</v>
      </c>
      <c r="C20" s="404">
        <v>0</v>
      </c>
      <c r="D20" s="404">
        <v>25896</v>
      </c>
      <c r="E20" s="404">
        <v>124424</v>
      </c>
      <c r="F20" s="404">
        <v>29154</v>
      </c>
      <c r="G20" s="404">
        <v>0</v>
      </c>
      <c r="H20" s="404">
        <v>0</v>
      </c>
      <c r="I20" s="404">
        <v>0</v>
      </c>
      <c r="J20" s="404">
        <v>0</v>
      </c>
      <c r="K20" s="404">
        <v>0</v>
      </c>
    </row>
    <row r="21" spans="1:11">
      <c r="A21" s="402" t="s">
        <v>77</v>
      </c>
      <c r="B21" s="404">
        <v>42749832</v>
      </c>
      <c r="C21" s="404">
        <v>18927527</v>
      </c>
      <c r="D21" s="404">
        <v>35863622</v>
      </c>
      <c r="E21" s="404">
        <v>69320655</v>
      </c>
      <c r="F21" s="404">
        <v>26921423</v>
      </c>
      <c r="G21" s="404">
        <v>29843264</v>
      </c>
      <c r="H21" s="404">
        <v>24527570</v>
      </c>
      <c r="I21" s="404">
        <v>40962473.659999996</v>
      </c>
      <c r="J21" s="404">
        <v>28250435.450000003</v>
      </c>
      <c r="K21" s="404">
        <v>29991910.439999998</v>
      </c>
    </row>
    <row r="22" spans="1:11">
      <c r="A22" s="402" t="s">
        <v>78</v>
      </c>
      <c r="B22" s="404">
        <v>0</v>
      </c>
      <c r="C22" s="404">
        <v>0</v>
      </c>
      <c r="D22" s="404">
        <v>0</v>
      </c>
      <c r="E22" s="404">
        <v>0</v>
      </c>
      <c r="F22" s="404">
        <v>0</v>
      </c>
      <c r="G22" s="404">
        <v>0</v>
      </c>
      <c r="H22" s="404">
        <v>0</v>
      </c>
      <c r="I22" s="404">
        <v>0</v>
      </c>
      <c r="J22" s="404">
        <v>0</v>
      </c>
      <c r="K22" s="404">
        <v>0</v>
      </c>
    </row>
    <row r="23" spans="1:11">
      <c r="A23" s="402" t="s">
        <v>79</v>
      </c>
      <c r="B23" s="404">
        <v>0</v>
      </c>
      <c r="C23" s="404">
        <v>0</v>
      </c>
      <c r="D23" s="404">
        <v>0</v>
      </c>
      <c r="E23" s="404">
        <v>0</v>
      </c>
      <c r="F23" s="404">
        <v>0</v>
      </c>
      <c r="G23" s="404">
        <v>0</v>
      </c>
      <c r="H23" s="404">
        <v>0</v>
      </c>
      <c r="I23" s="404">
        <v>0</v>
      </c>
      <c r="J23" s="404">
        <v>0</v>
      </c>
      <c r="K23" s="404">
        <v>0</v>
      </c>
    </row>
    <row r="24" spans="1:11">
      <c r="A24" s="402" t="s">
        <v>80</v>
      </c>
      <c r="B24" s="404">
        <v>104590058</v>
      </c>
      <c r="C24" s="404">
        <v>55321786</v>
      </c>
      <c r="D24" s="404">
        <v>93874114</v>
      </c>
      <c r="E24" s="404">
        <v>102567807</v>
      </c>
      <c r="F24" s="404">
        <v>88816447</v>
      </c>
      <c r="G24" s="404">
        <v>58598499</v>
      </c>
      <c r="H24" s="404">
        <v>49229991</v>
      </c>
      <c r="I24" s="404">
        <v>50191725.279999994</v>
      </c>
      <c r="J24" s="404">
        <v>31014915.91</v>
      </c>
      <c r="K24" s="404">
        <v>26784991.760000002</v>
      </c>
    </row>
    <row r="25" spans="1:11">
      <c r="A25" s="402" t="s">
        <v>81</v>
      </c>
      <c r="B25" s="404">
        <v>57814651</v>
      </c>
      <c r="C25" s="404">
        <v>31390469</v>
      </c>
      <c r="D25" s="404">
        <v>52135742</v>
      </c>
      <c r="E25" s="404">
        <v>75166609</v>
      </c>
      <c r="F25" s="404">
        <v>24788149</v>
      </c>
      <c r="G25" s="404">
        <v>32663590</v>
      </c>
      <c r="H25" s="404">
        <v>15509637</v>
      </c>
      <c r="I25" s="404">
        <v>41367240.32</v>
      </c>
      <c r="J25" s="404">
        <v>21140128.490000002</v>
      </c>
      <c r="K25" s="404">
        <v>22017817.809999999</v>
      </c>
    </row>
    <row r="26" spans="1:11">
      <c r="A26" s="402" t="s">
        <v>82</v>
      </c>
      <c r="B26" s="404">
        <v>913</v>
      </c>
      <c r="C26" s="404">
        <v>0</v>
      </c>
      <c r="D26" s="404">
        <v>1291</v>
      </c>
      <c r="E26" s="404">
        <v>168584</v>
      </c>
      <c r="F26" s="404">
        <v>127077</v>
      </c>
      <c r="G26" s="404">
        <v>172335</v>
      </c>
      <c r="H26" s="404">
        <v>288123</v>
      </c>
      <c r="I26" s="404">
        <v>296383.94</v>
      </c>
      <c r="J26" s="404">
        <v>617143.41</v>
      </c>
      <c r="K26" s="404">
        <v>363157.68</v>
      </c>
    </row>
    <row r="27" spans="1:11">
      <c r="A27" s="402" t="s">
        <v>83</v>
      </c>
      <c r="B27" s="404">
        <v>62394204</v>
      </c>
      <c r="C27" s="404">
        <v>38500189</v>
      </c>
      <c r="D27" s="404">
        <v>64903313</v>
      </c>
      <c r="E27" s="404">
        <v>76674845</v>
      </c>
      <c r="F27" s="404">
        <v>59113704</v>
      </c>
      <c r="G27" s="404">
        <v>46641569</v>
      </c>
      <c r="H27" s="404">
        <v>49023865</v>
      </c>
      <c r="I27" s="404">
        <v>26760661.670000002</v>
      </c>
      <c r="J27" s="404">
        <v>19687433.66</v>
      </c>
      <c r="K27" s="404">
        <v>23259323.359999999</v>
      </c>
    </row>
    <row r="28" spans="1:11">
      <c r="A28" s="402" t="s">
        <v>489</v>
      </c>
      <c r="B28" s="404">
        <v>14992</v>
      </c>
      <c r="C28" s="404">
        <v>15561</v>
      </c>
      <c r="D28" s="404">
        <v>19786</v>
      </c>
      <c r="E28" s="404">
        <v>70114</v>
      </c>
      <c r="F28" s="404">
        <v>103084</v>
      </c>
      <c r="G28" s="404">
        <v>108145</v>
      </c>
      <c r="H28" s="404">
        <v>159648</v>
      </c>
      <c r="I28" s="404">
        <v>293277.71999999997</v>
      </c>
      <c r="J28" s="404">
        <v>252898.46</v>
      </c>
      <c r="K28" s="404">
        <v>201517.04</v>
      </c>
    </row>
    <row r="29" spans="1:11">
      <c r="A29" s="402" t="s">
        <v>84</v>
      </c>
      <c r="B29" s="404">
        <v>84725432</v>
      </c>
      <c r="C29" s="404">
        <v>40792981</v>
      </c>
      <c r="D29" s="404">
        <v>74792785</v>
      </c>
      <c r="E29" s="404">
        <v>105784527</v>
      </c>
      <c r="F29" s="404">
        <v>45183308</v>
      </c>
      <c r="G29" s="404">
        <v>48204769</v>
      </c>
      <c r="H29" s="404">
        <v>47222397</v>
      </c>
      <c r="I29" s="404">
        <v>47376779.530000001</v>
      </c>
      <c r="J29" s="404">
        <v>30387711.219999999</v>
      </c>
      <c r="K29" s="404">
        <v>24626164.859999999</v>
      </c>
    </row>
    <row r="30" spans="1:11">
      <c r="A30" s="402" t="s">
        <v>85</v>
      </c>
      <c r="B30" s="404">
        <v>0</v>
      </c>
      <c r="C30" s="404">
        <v>0</v>
      </c>
      <c r="D30" s="404">
        <v>0</v>
      </c>
      <c r="E30" s="404">
        <v>0</v>
      </c>
      <c r="F30" s="404">
        <v>0</v>
      </c>
      <c r="G30" s="404">
        <v>0</v>
      </c>
      <c r="H30" s="404">
        <v>0</v>
      </c>
      <c r="I30" s="404">
        <v>0</v>
      </c>
      <c r="J30" s="404">
        <v>0</v>
      </c>
      <c r="K30" s="404">
        <v>0</v>
      </c>
    </row>
    <row r="31" spans="1:11">
      <c r="A31" s="402" t="s">
        <v>86</v>
      </c>
      <c r="B31" s="404">
        <v>0</v>
      </c>
      <c r="C31" s="404">
        <v>0</v>
      </c>
      <c r="D31" s="404">
        <v>0</v>
      </c>
      <c r="E31" s="404">
        <v>0</v>
      </c>
      <c r="F31" s="404">
        <v>0</v>
      </c>
      <c r="G31" s="404">
        <v>0</v>
      </c>
      <c r="H31" s="404">
        <v>0</v>
      </c>
      <c r="I31" s="404">
        <v>0</v>
      </c>
      <c r="J31" s="404">
        <v>0</v>
      </c>
      <c r="K31" s="404">
        <v>0</v>
      </c>
    </row>
    <row r="32" spans="1:11">
      <c r="A32" s="402"/>
      <c r="B32" s="404"/>
      <c r="C32" s="404"/>
      <c r="D32" s="404"/>
      <c r="E32" s="404"/>
      <c r="F32" s="404"/>
      <c r="G32" s="404"/>
      <c r="H32" s="404"/>
      <c r="I32" s="401"/>
    </row>
    <row r="33" spans="1:11">
      <c r="A33" s="405" t="s">
        <v>87</v>
      </c>
      <c r="B33" s="406">
        <f t="shared" ref="B33:G33" si="0">SUM(B7:B31)</f>
        <v>474391804</v>
      </c>
      <c r="C33" s="406">
        <f t="shared" si="0"/>
        <v>308374494</v>
      </c>
      <c r="D33" s="406">
        <f t="shared" si="0"/>
        <v>567225962</v>
      </c>
      <c r="E33" s="406">
        <f t="shared" si="0"/>
        <v>821042473</v>
      </c>
      <c r="F33" s="406">
        <f t="shared" si="0"/>
        <v>496572185</v>
      </c>
      <c r="G33" s="406">
        <f t="shared" si="0"/>
        <v>478831011</v>
      </c>
      <c r="H33" s="406">
        <f>SUM(H7:H31)</f>
        <v>437758520</v>
      </c>
      <c r="I33" s="406">
        <f>SUM(I7:I31)</f>
        <v>527303728.73000002</v>
      </c>
      <c r="J33" s="406">
        <f>SUM(J7:J31)</f>
        <v>788497172.26999998</v>
      </c>
      <c r="K33" s="406">
        <f>SUM(K7:K31)</f>
        <v>703849216.73999989</v>
      </c>
    </row>
    <row r="34" spans="1:11">
      <c r="B34" s="401"/>
      <c r="C34" s="401"/>
      <c r="D34" s="401"/>
      <c r="E34" s="401"/>
      <c r="F34" s="401"/>
      <c r="G34" s="401"/>
      <c r="H34" s="401"/>
      <c r="I34" s="401"/>
    </row>
    <row r="41" spans="1:11">
      <c r="F41" s="407"/>
      <c r="G41" s="407"/>
      <c r="H41" s="407"/>
      <c r="I41" s="407"/>
    </row>
    <row r="42" spans="1:11" ht="15">
      <c r="A42" s="351" t="s">
        <v>586</v>
      </c>
      <c r="F42" s="407"/>
      <c r="G42" s="407"/>
      <c r="H42" s="407"/>
      <c r="I42" s="407"/>
    </row>
    <row r="43" spans="1:11">
      <c r="F43" s="407"/>
      <c r="G43" s="407"/>
      <c r="H43" s="407"/>
      <c r="I43" s="407"/>
    </row>
    <row r="45" spans="1:11">
      <c r="F45" s="407"/>
      <c r="G45" s="407"/>
      <c r="H45" s="407"/>
      <c r="I45" s="407"/>
    </row>
    <row r="46" spans="1:11">
      <c r="F46" s="407"/>
      <c r="G46" s="407"/>
      <c r="H46" s="407"/>
      <c r="I46" s="407"/>
    </row>
    <row r="47" spans="1:11">
      <c r="F47" s="407"/>
      <c r="G47" s="407"/>
      <c r="H47" s="407"/>
      <c r="I47" s="407"/>
    </row>
    <row r="48" spans="1:11">
      <c r="F48" s="407"/>
      <c r="G48" s="407"/>
      <c r="H48" s="407"/>
      <c r="I48" s="407"/>
    </row>
    <row r="49" spans="6:9">
      <c r="F49" s="407"/>
      <c r="G49" s="407"/>
      <c r="H49" s="407"/>
      <c r="I49" s="407"/>
    </row>
    <row r="50" spans="6:9">
      <c r="F50" s="407"/>
      <c r="G50" s="407"/>
      <c r="H50" s="407"/>
      <c r="I50" s="407"/>
    </row>
    <row r="51" spans="6:9">
      <c r="F51" s="407"/>
    </row>
    <row r="52" spans="6:9">
      <c r="F52" s="407"/>
      <c r="G52" s="407"/>
      <c r="H52" s="407"/>
      <c r="I52" s="407"/>
    </row>
    <row r="55" spans="6:9">
      <c r="F55" s="407"/>
      <c r="G55" s="407"/>
      <c r="H55" s="407"/>
      <c r="I55" s="407"/>
    </row>
    <row r="56" spans="6:9">
      <c r="F56" s="407"/>
      <c r="G56" s="407"/>
      <c r="H56" s="407"/>
      <c r="I56" s="407"/>
    </row>
    <row r="57" spans="6:9">
      <c r="F57" s="407"/>
      <c r="G57" s="407"/>
      <c r="H57" s="407"/>
      <c r="I57" s="407"/>
    </row>
    <row r="58" spans="6:9">
      <c r="F58" s="407"/>
      <c r="G58" s="407"/>
      <c r="H58" s="407"/>
      <c r="I58" s="407"/>
    </row>
    <row r="59" spans="6:9">
      <c r="F59" s="407"/>
      <c r="G59" s="407"/>
      <c r="H59" s="407"/>
      <c r="I59" s="407"/>
    </row>
    <row r="60" spans="6:9">
      <c r="F60" s="407"/>
      <c r="G60" s="407"/>
      <c r="H60" s="407"/>
      <c r="I60" s="407"/>
    </row>
    <row r="64" spans="6:9">
      <c r="F64" s="407"/>
      <c r="G64" s="407"/>
      <c r="H64" s="407"/>
      <c r="I64" s="407"/>
    </row>
  </sheetData>
  <pageMargins left="0.70866141732283472" right="0.70866141732283472" top="0.74803149606299213" bottom="0.74803149606299213" header="0.31496062992125984" footer="0.31496062992125984"/>
  <pageSetup scale="47" orientation="landscape" r:id="rId1"/>
  <ignoredErrors>
    <ignoredError sqref="B33:I33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0"/>
    <pageSetUpPr fitToPage="1"/>
  </sheetPr>
  <dimension ref="A1:K41"/>
  <sheetViews>
    <sheetView zoomScaleNormal="100" workbookViewId="0">
      <selection activeCell="P27" sqref="P27"/>
    </sheetView>
  </sheetViews>
  <sheetFormatPr baseColWidth="10" defaultColWidth="11.5703125" defaultRowHeight="12"/>
  <cols>
    <col min="1" max="1" width="19" style="202" customWidth="1"/>
    <col min="2" max="5" width="11.85546875" style="344" customWidth="1"/>
    <col min="6" max="9" width="11.85546875" style="201" customWidth="1"/>
    <col min="10" max="11" width="11.85546875" style="202" customWidth="1"/>
    <col min="12" max="16384" width="11.5703125" style="202"/>
  </cols>
  <sheetData>
    <row r="1" spans="1:11" ht="15">
      <c r="A1" s="391" t="s">
        <v>584</v>
      </c>
    </row>
    <row r="2" spans="1:11" ht="18.75">
      <c r="A2" s="455" t="s">
        <v>491</v>
      </c>
    </row>
    <row r="3" spans="1:11">
      <c r="A3" s="392" t="s">
        <v>493</v>
      </c>
      <c r="G3" s="281"/>
      <c r="H3" s="281"/>
    </row>
    <row r="4" spans="1:11" s="30" customFormat="1">
      <c r="A4" s="33"/>
      <c r="B4" s="408"/>
      <c r="C4" s="408"/>
      <c r="D4" s="408"/>
      <c r="E4" s="408"/>
      <c r="F4" s="409"/>
      <c r="G4" s="410"/>
      <c r="H4" s="410"/>
      <c r="I4" s="409"/>
    </row>
    <row r="6" spans="1:11">
      <c r="E6" s="201"/>
    </row>
    <row r="7" spans="1:11">
      <c r="A7" s="453" t="s">
        <v>175</v>
      </c>
      <c r="B7" s="454">
        <v>2008</v>
      </c>
      <c r="C7" s="454">
        <v>2009</v>
      </c>
      <c r="D7" s="454">
        <v>2010</v>
      </c>
      <c r="E7" s="454">
        <v>2011</v>
      </c>
      <c r="F7" s="454">
        <v>2012</v>
      </c>
      <c r="G7" s="454">
        <v>2013</v>
      </c>
      <c r="H7" s="454">
        <v>2014</v>
      </c>
      <c r="I7" s="454">
        <v>2015</v>
      </c>
      <c r="J7" s="454">
        <v>2016</v>
      </c>
      <c r="K7" s="454">
        <v>2017</v>
      </c>
    </row>
    <row r="8" spans="1:11">
      <c r="A8" s="392" t="s">
        <v>67</v>
      </c>
      <c r="B8" s="320">
        <v>1885446.8577241739</v>
      </c>
      <c r="C8" s="320">
        <v>2604136.0375251225</v>
      </c>
      <c r="D8" s="320">
        <v>2802081.8990824148</v>
      </c>
      <c r="E8" s="320">
        <v>2758912.084381836</v>
      </c>
      <c r="F8" s="320">
        <v>2598937.7619712553</v>
      </c>
      <c r="G8" s="320">
        <v>1825791.6429200002</v>
      </c>
      <c r="H8" s="320">
        <v>1956936.3164799998</v>
      </c>
      <c r="I8" s="320">
        <v>2181076.9615000002</v>
      </c>
      <c r="J8" s="320">
        <v>1553502.3721999999</v>
      </c>
      <c r="K8" s="320">
        <v>1532441.7365599999</v>
      </c>
    </row>
    <row r="9" spans="1:11">
      <c r="A9" s="392" t="s">
        <v>486</v>
      </c>
      <c r="B9" s="320">
        <v>7656222.469328573</v>
      </c>
      <c r="C9" s="320">
        <v>7271730.0195494294</v>
      </c>
      <c r="D9" s="320">
        <v>8097946.9850280313</v>
      </c>
      <c r="E9" s="320">
        <v>9392414.2086814065</v>
      </c>
      <c r="F9" s="320">
        <v>10256307.121006878</v>
      </c>
      <c r="G9" s="320">
        <v>12277707.738180002</v>
      </c>
      <c r="H9" s="320">
        <v>13685005.948799999</v>
      </c>
      <c r="I9" s="320">
        <v>16128823.085964302</v>
      </c>
      <c r="J9" s="320">
        <v>19098014.896213755</v>
      </c>
      <c r="K9" s="320">
        <v>9769755.9273487963</v>
      </c>
    </row>
    <row r="10" spans="1:11">
      <c r="A10" s="392" t="s">
        <v>490</v>
      </c>
      <c r="B10" s="320">
        <v>7312841.2329840008</v>
      </c>
      <c r="C10" s="320">
        <v>4901382.6419947008</v>
      </c>
      <c r="D10" s="320">
        <v>6571717.9971504146</v>
      </c>
      <c r="E10" s="320">
        <v>7718362.3780964613</v>
      </c>
      <c r="F10" s="320">
        <v>7755266.2230911357</v>
      </c>
      <c r="G10" s="320">
        <v>9241030.0819799993</v>
      </c>
      <c r="H10" s="320">
        <v>9635277.1273599993</v>
      </c>
      <c r="I10" s="320">
        <v>10886734.440749506</v>
      </c>
      <c r="J10" s="320">
        <v>12727727.68325145</v>
      </c>
      <c r="K10" s="320">
        <v>8173600.636342953</v>
      </c>
    </row>
    <row r="11" spans="1:11">
      <c r="A11" s="392" t="s">
        <v>68</v>
      </c>
      <c r="B11" s="320">
        <v>11777471.507764734</v>
      </c>
      <c r="C11" s="320">
        <v>13171182.898758335</v>
      </c>
      <c r="D11" s="320">
        <v>17153291.72868719</v>
      </c>
      <c r="E11" s="320">
        <v>18448408.87328168</v>
      </c>
      <c r="F11" s="320">
        <v>18923925.400259413</v>
      </c>
      <c r="G11" s="320">
        <v>21230830.52208</v>
      </c>
      <c r="H11" s="320">
        <v>20798111.013280001</v>
      </c>
      <c r="I11" s="320">
        <v>25913730.64844257</v>
      </c>
      <c r="J11" s="320">
        <v>31496327.391209595</v>
      </c>
      <c r="K11" s="320">
        <v>20900040.503265552</v>
      </c>
    </row>
    <row r="12" spans="1:11">
      <c r="A12" s="392" t="s">
        <v>69</v>
      </c>
      <c r="B12" s="320">
        <v>6863988.4434866421</v>
      </c>
      <c r="C12" s="320">
        <v>4986369.0543342577</v>
      </c>
      <c r="D12" s="320">
        <v>7957769.1972676329</v>
      </c>
      <c r="E12" s="320">
        <v>8454082.1447049789</v>
      </c>
      <c r="F12" s="320">
        <v>9082065.8306906074</v>
      </c>
      <c r="G12" s="320">
        <v>9929504.8179599997</v>
      </c>
      <c r="H12" s="320">
        <v>10169321.679839998</v>
      </c>
      <c r="I12" s="320">
        <v>11031189.389992861</v>
      </c>
      <c r="J12" s="320">
        <v>11082766.354011515</v>
      </c>
      <c r="K12" s="320">
        <v>8764616.2656108346</v>
      </c>
    </row>
    <row r="13" spans="1:11">
      <c r="A13" s="392" t="s">
        <v>70</v>
      </c>
      <c r="B13" s="320">
        <v>13324471.013770783</v>
      </c>
      <c r="C13" s="320">
        <v>13318849.086986749</v>
      </c>
      <c r="D13" s="320">
        <v>15049567.406510746</v>
      </c>
      <c r="E13" s="320">
        <v>15557516.712760732</v>
      </c>
      <c r="F13" s="320">
        <v>15852389.235077644</v>
      </c>
      <c r="G13" s="320">
        <v>15830478.344440002</v>
      </c>
      <c r="H13" s="320">
        <v>16642735.962239999</v>
      </c>
      <c r="I13" s="320">
        <v>17557258.990963858</v>
      </c>
      <c r="J13" s="320">
        <v>21977352.859856691</v>
      </c>
      <c r="K13" s="320">
        <v>7627535.1972991582</v>
      </c>
    </row>
    <row r="14" spans="1:11">
      <c r="A14" s="392" t="s">
        <v>71</v>
      </c>
      <c r="B14" s="320">
        <v>11300.060776316483</v>
      </c>
      <c r="C14" s="320">
        <v>11245.963526444284</v>
      </c>
      <c r="D14" s="320">
        <v>22428.265658171251</v>
      </c>
      <c r="E14" s="320">
        <v>5088.0357128230453</v>
      </c>
      <c r="F14" s="320">
        <v>7579.0649344109852</v>
      </c>
      <c r="G14" s="320">
        <v>17516.543239999999</v>
      </c>
      <c r="H14" s="320">
        <v>13644.296479999999</v>
      </c>
      <c r="I14" s="320">
        <v>32464.558280000001</v>
      </c>
      <c r="J14" s="320">
        <v>28794.993199999997</v>
      </c>
      <c r="K14" s="320">
        <v>11715.4532</v>
      </c>
    </row>
    <row r="15" spans="1:11">
      <c r="A15" s="392" t="s">
        <v>72</v>
      </c>
      <c r="B15" s="320">
        <v>8335537.8569511361</v>
      </c>
      <c r="C15" s="320">
        <v>8329096.1438863734</v>
      </c>
      <c r="D15" s="320">
        <v>7606100.1849861285</v>
      </c>
      <c r="E15" s="320">
        <v>9659696.4300015625</v>
      </c>
      <c r="F15" s="320">
        <v>10939122.498419806</v>
      </c>
      <c r="G15" s="320">
        <v>12387522.480200002</v>
      </c>
      <c r="H15" s="320">
        <v>11999324.112959998</v>
      </c>
      <c r="I15" s="320">
        <v>13624297.120202912</v>
      </c>
      <c r="J15" s="320">
        <v>16881595.995758295</v>
      </c>
      <c r="K15" s="320">
        <v>7762660.1611782406</v>
      </c>
    </row>
    <row r="16" spans="1:11">
      <c r="A16" s="392" t="s">
        <v>73</v>
      </c>
      <c r="B16" s="320">
        <v>5581649.2709796997</v>
      </c>
      <c r="C16" s="320">
        <v>5155731.3510648236</v>
      </c>
      <c r="D16" s="320">
        <v>5154738.7779010274</v>
      </c>
      <c r="E16" s="320">
        <v>7840591.8007516256</v>
      </c>
      <c r="F16" s="320">
        <v>7771474.6991853416</v>
      </c>
      <c r="G16" s="320">
        <v>8466063.7667800002</v>
      </c>
      <c r="H16" s="320">
        <v>8703169.9118399993</v>
      </c>
      <c r="I16" s="320">
        <v>9920096.3440767042</v>
      </c>
      <c r="J16" s="320">
        <v>10845170.553095507</v>
      </c>
      <c r="K16" s="320">
        <v>7538159.7965722419</v>
      </c>
    </row>
    <row r="17" spans="1:11">
      <c r="A17" s="392" t="s">
        <v>487</v>
      </c>
      <c r="B17" s="320">
        <v>2463420.5479415776</v>
      </c>
      <c r="C17" s="320">
        <v>1329665.642055142</v>
      </c>
      <c r="D17" s="320">
        <v>1515454.0002538557</v>
      </c>
      <c r="E17" s="320">
        <v>1702369.8013526185</v>
      </c>
      <c r="F17" s="320">
        <v>2326784.9731547069</v>
      </c>
      <c r="G17" s="320">
        <v>2581905.7791999998</v>
      </c>
      <c r="H17" s="320">
        <v>2938348.1512000002</v>
      </c>
      <c r="I17" s="320">
        <v>3535871.7847857946</v>
      </c>
      <c r="J17" s="320">
        <v>3365550.1730587832</v>
      </c>
      <c r="K17" s="320">
        <v>1676833.1345421574</v>
      </c>
    </row>
    <row r="18" spans="1:11">
      <c r="A18" s="392" t="s">
        <v>74</v>
      </c>
      <c r="B18" s="320">
        <v>3429872.9844797268</v>
      </c>
      <c r="C18" s="320">
        <v>3060716.5959932036</v>
      </c>
      <c r="D18" s="320">
        <v>4025571.4172085314</v>
      </c>
      <c r="E18" s="320">
        <v>4414770.3028009674</v>
      </c>
      <c r="F18" s="320">
        <v>3968745.9335675007</v>
      </c>
      <c r="G18" s="320">
        <v>5200478.4551406</v>
      </c>
      <c r="H18" s="320">
        <v>5010835.9271999998</v>
      </c>
      <c r="I18" s="320">
        <v>7247308.4467009911</v>
      </c>
      <c r="J18" s="320">
        <v>6947433.0747984387</v>
      </c>
      <c r="K18" s="320">
        <v>4530921.8897283245</v>
      </c>
    </row>
    <row r="19" spans="1:11">
      <c r="A19" s="392" t="s">
        <v>488</v>
      </c>
      <c r="B19" s="320">
        <v>4444856.7729877736</v>
      </c>
      <c r="C19" s="320">
        <v>4159594.2536357469</v>
      </c>
      <c r="D19" s="320">
        <v>6139814.2762503335</v>
      </c>
      <c r="E19" s="320">
        <v>6393963.5306224655</v>
      </c>
      <c r="F19" s="320">
        <v>7345486.7249576561</v>
      </c>
      <c r="G19" s="320">
        <v>7856575.2497799993</v>
      </c>
      <c r="H19" s="320">
        <v>8534969.0248000007</v>
      </c>
      <c r="I19" s="320">
        <v>8708975.1152234748</v>
      </c>
      <c r="J19" s="320">
        <v>11553465.403522396</v>
      </c>
      <c r="K19" s="320">
        <v>8927751.6565509718</v>
      </c>
    </row>
    <row r="20" spans="1:11">
      <c r="A20" s="392" t="s">
        <v>75</v>
      </c>
      <c r="B20" s="320">
        <v>9710945.0055526961</v>
      </c>
      <c r="C20" s="320">
        <v>10380841.300382096</v>
      </c>
      <c r="D20" s="320">
        <v>11409208.843352167</v>
      </c>
      <c r="E20" s="320">
        <v>12095515.775883485</v>
      </c>
      <c r="F20" s="320">
        <v>13367456.898452088</v>
      </c>
      <c r="G20" s="320">
        <v>13543384.77472</v>
      </c>
      <c r="H20" s="320">
        <v>14627549.89536</v>
      </c>
      <c r="I20" s="320">
        <v>16296320.475885883</v>
      </c>
      <c r="J20" s="320">
        <v>17911957.774550453</v>
      </c>
      <c r="K20" s="320">
        <v>11641262.789508002</v>
      </c>
    </row>
    <row r="21" spans="1:11">
      <c r="A21" s="392" t="s">
        <v>76</v>
      </c>
      <c r="B21" s="320">
        <v>1059665.7928002398</v>
      </c>
      <c r="C21" s="320">
        <v>1423706.9451710866</v>
      </c>
      <c r="D21" s="320">
        <v>1521519.8981679007</v>
      </c>
      <c r="E21" s="320">
        <v>1790986.4947222113</v>
      </c>
      <c r="F21" s="320">
        <v>1734978.9298764425</v>
      </c>
      <c r="G21" s="320">
        <v>1644525.1435400001</v>
      </c>
      <c r="H21" s="320">
        <v>2044499.3359999999</v>
      </c>
      <c r="I21" s="320">
        <v>2820409.0690200003</v>
      </c>
      <c r="J21" s="320">
        <v>2966129.0277999998</v>
      </c>
      <c r="K21" s="320">
        <v>2650073.0631599999</v>
      </c>
    </row>
    <row r="22" spans="1:11">
      <c r="A22" s="392" t="s">
        <v>77</v>
      </c>
      <c r="B22" s="320">
        <v>7667101.5063055521</v>
      </c>
      <c r="C22" s="320">
        <v>7801763.2186738746</v>
      </c>
      <c r="D22" s="320">
        <v>9431368.2414579075</v>
      </c>
      <c r="E22" s="320">
        <v>11380129.476038987</v>
      </c>
      <c r="F22" s="320">
        <v>11202302.463171164</v>
      </c>
      <c r="G22" s="320">
        <v>12173083.610840002</v>
      </c>
      <c r="H22" s="320">
        <v>13035986.717759999</v>
      </c>
      <c r="I22" s="320">
        <v>15291867.604836276</v>
      </c>
      <c r="J22" s="320">
        <v>17669817.768113412</v>
      </c>
      <c r="K22" s="320">
        <v>10237567.90388361</v>
      </c>
    </row>
    <row r="23" spans="1:11">
      <c r="A23" s="392" t="s">
        <v>78</v>
      </c>
      <c r="B23" s="320">
        <v>418151.15014961758</v>
      </c>
      <c r="C23" s="320">
        <v>477062.15524675179</v>
      </c>
      <c r="D23" s="320">
        <v>114580.23345233868</v>
      </c>
      <c r="E23" s="320">
        <v>488981.38280839717</v>
      </c>
      <c r="F23" s="320">
        <v>589887.75891903555</v>
      </c>
      <c r="G23" s="320">
        <v>414056.74178000004</v>
      </c>
      <c r="H23" s="320">
        <v>465466.93167999998</v>
      </c>
      <c r="I23" s="320">
        <v>486812.70973999996</v>
      </c>
      <c r="J23" s="320">
        <v>105507.45499999999</v>
      </c>
      <c r="K23" s="320">
        <v>43265.868999999999</v>
      </c>
    </row>
    <row r="24" spans="1:11">
      <c r="A24" s="392" t="s">
        <v>79</v>
      </c>
      <c r="B24" s="320">
        <v>1503559.6201049828</v>
      </c>
      <c r="C24" s="320">
        <v>1815498.6870035345</v>
      </c>
      <c r="D24" s="320">
        <v>1929867.6567431935</v>
      </c>
      <c r="E24" s="320">
        <v>2087314.4489031448</v>
      </c>
      <c r="F24" s="320">
        <v>2339768.8466951731</v>
      </c>
      <c r="G24" s="320">
        <v>3449171.4610600001</v>
      </c>
      <c r="H24" s="320">
        <v>3695676.7881599995</v>
      </c>
      <c r="I24" s="320">
        <v>5477205.2553400006</v>
      </c>
      <c r="J24" s="320">
        <v>6487307.2529999996</v>
      </c>
      <c r="K24" s="320">
        <v>3656500.4936000002</v>
      </c>
    </row>
    <row r="25" spans="1:11">
      <c r="A25" s="392" t="s">
        <v>80</v>
      </c>
      <c r="B25" s="320">
        <v>3869806.3761030934</v>
      </c>
      <c r="C25" s="320">
        <v>5234421.1746665835</v>
      </c>
      <c r="D25" s="320">
        <v>5892959.7344155908</v>
      </c>
      <c r="E25" s="320">
        <v>5043318.7105122404</v>
      </c>
      <c r="F25" s="320">
        <v>7083829.589219776</v>
      </c>
      <c r="G25" s="320">
        <v>6106276.6426799996</v>
      </c>
      <c r="H25" s="320">
        <v>5141307.7097599991</v>
      </c>
      <c r="I25" s="320">
        <v>4226999.2460777536</v>
      </c>
      <c r="J25" s="320">
        <v>5399259.2478026208</v>
      </c>
      <c r="K25" s="320">
        <v>5351014.7139016362</v>
      </c>
    </row>
    <row r="26" spans="1:11">
      <c r="A26" s="392" t="s">
        <v>81</v>
      </c>
      <c r="B26" s="320">
        <v>3960317.6947935098</v>
      </c>
      <c r="C26" s="320">
        <v>3923245.1533731665</v>
      </c>
      <c r="D26" s="320">
        <v>4310321.7462664228</v>
      </c>
      <c r="E26" s="320">
        <v>4398577.190780038</v>
      </c>
      <c r="F26" s="320">
        <v>5657187.9169113589</v>
      </c>
      <c r="G26" s="320">
        <v>6066630.1240999997</v>
      </c>
      <c r="H26" s="320">
        <v>6336432.3414399996</v>
      </c>
      <c r="I26" s="320">
        <v>7168904.5220202953</v>
      </c>
      <c r="J26" s="320">
        <v>9040124.863637343</v>
      </c>
      <c r="K26" s="320">
        <v>4755206.2274202192</v>
      </c>
    </row>
    <row r="27" spans="1:11">
      <c r="A27" s="392" t="s">
        <v>82</v>
      </c>
      <c r="B27" s="320">
        <v>5402052.7953502769</v>
      </c>
      <c r="C27" s="320">
        <v>5344138.6462381808</v>
      </c>
      <c r="D27" s="320">
        <v>5285281.432479511</v>
      </c>
      <c r="E27" s="320">
        <v>5159013.5264978996</v>
      </c>
      <c r="F27" s="320">
        <v>6323145.0950636603</v>
      </c>
      <c r="G27" s="320">
        <v>6287323.9515400007</v>
      </c>
      <c r="H27" s="320">
        <v>7264707.2099199994</v>
      </c>
      <c r="I27" s="320">
        <v>8552181.8688560091</v>
      </c>
      <c r="J27" s="320">
        <v>7859622.1596505083</v>
      </c>
      <c r="K27" s="320">
        <v>6076721.2198337866</v>
      </c>
    </row>
    <row r="28" spans="1:11">
      <c r="A28" s="392" t="s">
        <v>83</v>
      </c>
      <c r="B28" s="320">
        <v>7046240.7818319406</v>
      </c>
      <c r="C28" s="320">
        <v>7291241.7582965214</v>
      </c>
      <c r="D28" s="320">
        <v>14325726.961119816</v>
      </c>
      <c r="E28" s="320">
        <v>13516184.16526149</v>
      </c>
      <c r="F28" s="320">
        <v>13686427.053516259</v>
      </c>
      <c r="G28" s="320">
        <v>10491345.324599998</v>
      </c>
      <c r="H28" s="320">
        <v>11003674.13136</v>
      </c>
      <c r="I28" s="320">
        <v>13574740.937457208</v>
      </c>
      <c r="J28" s="320">
        <v>15271857.079606745</v>
      </c>
      <c r="K28" s="320">
        <v>10686680.961931782</v>
      </c>
    </row>
    <row r="29" spans="1:11">
      <c r="A29" s="392" t="s">
        <v>489</v>
      </c>
      <c r="B29" s="320">
        <v>1033820.424048265</v>
      </c>
      <c r="C29" s="320">
        <v>664529.97573027725</v>
      </c>
      <c r="D29" s="320">
        <v>927993.41310510365</v>
      </c>
      <c r="E29" s="320">
        <v>869382.4310984239</v>
      </c>
      <c r="F29" s="320">
        <v>949736.02802175866</v>
      </c>
      <c r="G29" s="320">
        <v>913443.64188000001</v>
      </c>
      <c r="H29" s="320">
        <v>2103074.92368</v>
      </c>
      <c r="I29" s="320">
        <v>1017700.4660600001</v>
      </c>
      <c r="J29" s="320">
        <v>1363104.8432</v>
      </c>
      <c r="K29" s="320">
        <v>677949.93335999991</v>
      </c>
    </row>
    <row r="30" spans="1:11">
      <c r="A30" s="392" t="s">
        <v>84</v>
      </c>
      <c r="B30" s="320">
        <v>3146142.814792308</v>
      </c>
      <c r="C30" s="320">
        <v>3207876.5915867663</v>
      </c>
      <c r="D30" s="320">
        <v>4802513.511701487</v>
      </c>
      <c r="E30" s="320">
        <v>4102959.3104283637</v>
      </c>
      <c r="F30" s="320">
        <v>4833596.6362122968</v>
      </c>
      <c r="G30" s="320">
        <v>4411779.5142200002</v>
      </c>
      <c r="H30" s="320">
        <v>5212809.5318400003</v>
      </c>
      <c r="I30" s="320">
        <v>6004016.6466623656</v>
      </c>
      <c r="J30" s="320">
        <v>6718108.9049864821</v>
      </c>
      <c r="K30" s="320">
        <v>4653786.1124540167</v>
      </c>
    </row>
    <row r="31" spans="1:11">
      <c r="A31" s="392" t="s">
        <v>85</v>
      </c>
      <c r="B31" s="320">
        <v>11310.414307878293</v>
      </c>
      <c r="C31" s="320">
        <v>12014.912377266814</v>
      </c>
      <c r="D31" s="320">
        <v>19463.666679419461</v>
      </c>
      <c r="E31" s="320">
        <v>19455.877442696172</v>
      </c>
      <c r="F31" s="320">
        <v>43553.030509609976</v>
      </c>
      <c r="G31" s="320">
        <v>55096.25740000001</v>
      </c>
      <c r="H31" s="320">
        <v>56406.394079999998</v>
      </c>
      <c r="I31" s="320">
        <v>56161.129980000005</v>
      </c>
      <c r="J31" s="320">
        <v>68215.5</v>
      </c>
      <c r="K31" s="320">
        <v>56454.7</v>
      </c>
    </row>
    <row r="32" spans="1:11">
      <c r="A32" s="392" t="s">
        <v>86</v>
      </c>
      <c r="B32" s="320">
        <v>28699.609274904571</v>
      </c>
      <c r="C32" s="320">
        <v>25915.892184152653</v>
      </c>
      <c r="D32" s="320">
        <v>46904.923492221176</v>
      </c>
      <c r="E32" s="320">
        <v>35251.343504267919</v>
      </c>
      <c r="F32" s="320">
        <v>74048.562939078285</v>
      </c>
      <c r="G32" s="320">
        <v>37294.849779999997</v>
      </c>
      <c r="H32" s="320">
        <v>40275</v>
      </c>
      <c r="I32" s="320">
        <v>41359.83698</v>
      </c>
      <c r="J32" s="320">
        <v>20881.832200000001</v>
      </c>
      <c r="K32" s="320">
        <v>2941.2</v>
      </c>
    </row>
    <row r="33" spans="1:11">
      <c r="A33" s="392"/>
      <c r="B33" s="320"/>
      <c r="C33" s="320"/>
      <c r="D33" s="320"/>
      <c r="E33" s="320"/>
      <c r="F33" s="320"/>
      <c r="G33" s="320"/>
      <c r="H33" s="320"/>
      <c r="I33" s="202"/>
    </row>
    <row r="34" spans="1:11">
      <c r="A34" s="393" t="s">
        <v>87</v>
      </c>
      <c r="B34" s="323">
        <f t="shared" ref="B34:G34" si="0">SUM(B8:B32)</f>
        <v>117944893.00459036</v>
      </c>
      <c r="C34" s="323">
        <f t="shared" si="0"/>
        <v>115901956.10024057</v>
      </c>
      <c r="D34" s="323">
        <f t="shared" si="0"/>
        <v>142114192.39841759</v>
      </c>
      <c r="E34" s="323">
        <f t="shared" si="0"/>
        <v>153333246.43703079</v>
      </c>
      <c r="F34" s="323">
        <f t="shared" si="0"/>
        <v>164714004.27582407</v>
      </c>
      <c r="G34" s="323">
        <f t="shared" si="0"/>
        <v>172438817.46004063</v>
      </c>
      <c r="H34" s="323">
        <f>SUM(H8:H32)</f>
        <v>181115546.38351998</v>
      </c>
      <c r="I34" s="323">
        <f>SUM(I8:I32)</f>
        <v>207782506.65579879</v>
      </c>
      <c r="J34" s="323">
        <f>SUM(J8:J32)</f>
        <v>238439595.45972392</v>
      </c>
      <c r="K34" s="323">
        <f>SUM(K8:K32)</f>
        <v>147705457.54625228</v>
      </c>
    </row>
    <row r="35" spans="1:11">
      <c r="B35" s="202"/>
      <c r="C35" s="202"/>
      <c r="D35" s="202"/>
      <c r="E35" s="129"/>
      <c r="F35" s="129"/>
      <c r="G35" s="129"/>
      <c r="H35" s="129"/>
      <c r="I35" s="129"/>
      <c r="J35" s="129"/>
    </row>
    <row r="37" spans="1:11">
      <c r="I37" s="131"/>
      <c r="J37" s="411"/>
    </row>
    <row r="38" spans="1:11">
      <c r="J38" s="411"/>
    </row>
    <row r="39" spans="1:11">
      <c r="J39" s="411"/>
    </row>
    <row r="41" spans="1:11" ht="15">
      <c r="A41" s="351" t="s">
        <v>585</v>
      </c>
    </row>
  </sheetData>
  <pageMargins left="0.7" right="0.7" top="0.75" bottom="0.75" header="0.3" footer="0.3"/>
  <pageSetup scale="33" orientation="landscape" r:id="rId1"/>
  <ignoredErrors>
    <ignoredError sqref="B34:J34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31"/>
  <sheetViews>
    <sheetView zoomScaleNormal="100" workbookViewId="0"/>
  </sheetViews>
  <sheetFormatPr baseColWidth="10" defaultColWidth="11.42578125" defaultRowHeight="15"/>
  <cols>
    <col min="1" max="1" width="18.28515625" style="271" customWidth="1"/>
    <col min="2" max="6" width="19.42578125" style="270" customWidth="1"/>
    <col min="7" max="16384" width="11.42578125" style="270"/>
  </cols>
  <sheetData>
    <row r="1" spans="1:6">
      <c r="A1" s="271" t="s">
        <v>589</v>
      </c>
    </row>
    <row r="2" spans="1:6">
      <c r="A2" s="8" t="s">
        <v>660</v>
      </c>
    </row>
    <row r="4" spans="1:6">
      <c r="A4" s="435" t="s">
        <v>590</v>
      </c>
      <c r="B4" s="441" t="s">
        <v>591</v>
      </c>
      <c r="C4" s="441" t="s">
        <v>592</v>
      </c>
      <c r="D4" s="441" t="s">
        <v>593</v>
      </c>
      <c r="E4" s="441" t="s">
        <v>594</v>
      </c>
      <c r="F4" s="441" t="s">
        <v>595</v>
      </c>
    </row>
    <row r="5" spans="1:6">
      <c r="A5" s="435"/>
      <c r="B5" s="441" t="s">
        <v>596</v>
      </c>
      <c r="C5" s="441"/>
      <c r="D5" s="441" t="s">
        <v>597</v>
      </c>
      <c r="E5" s="441" t="s">
        <v>596</v>
      </c>
      <c r="F5" s="441" t="s">
        <v>598</v>
      </c>
    </row>
    <row r="6" spans="1:6">
      <c r="A6" s="435"/>
      <c r="B6" s="441"/>
      <c r="C6" s="441"/>
      <c r="D6" s="441"/>
      <c r="E6" s="441"/>
      <c r="F6" s="441"/>
    </row>
    <row r="7" spans="1:6">
      <c r="A7" s="271">
        <v>2011</v>
      </c>
      <c r="B7" s="270">
        <v>58.66</v>
      </c>
      <c r="C7" s="270">
        <v>146.12</v>
      </c>
      <c r="D7" s="270">
        <v>70.680000000000007</v>
      </c>
      <c r="E7" s="270">
        <v>135.63</v>
      </c>
      <c r="F7" s="270">
        <v>411.09</v>
      </c>
    </row>
    <row r="8" spans="1:6">
      <c r="A8" s="271">
        <v>2012</v>
      </c>
      <c r="B8" s="270">
        <v>441.66</v>
      </c>
      <c r="C8" s="270">
        <v>12.71</v>
      </c>
      <c r="D8" s="270">
        <v>571.66999999999996</v>
      </c>
      <c r="E8" s="270">
        <v>941.67</v>
      </c>
      <c r="F8" s="459">
        <v>1967.71</v>
      </c>
    </row>
    <row r="9" spans="1:6">
      <c r="A9" s="271">
        <v>2013</v>
      </c>
      <c r="B9" s="270">
        <v>336.98</v>
      </c>
      <c r="C9" s="270">
        <v>11.91</v>
      </c>
      <c r="D9" s="270">
        <v>505.37</v>
      </c>
      <c r="E9" s="270">
        <v>809.47</v>
      </c>
      <c r="F9" s="459">
        <v>1663.73</v>
      </c>
    </row>
    <row r="10" spans="1:6">
      <c r="A10" s="271">
        <v>2014</v>
      </c>
      <c r="B10" s="270">
        <v>372.45</v>
      </c>
      <c r="C10" s="270">
        <v>120.64</v>
      </c>
      <c r="D10" s="270">
        <v>528.97</v>
      </c>
      <c r="E10" s="270">
        <v>535.11</v>
      </c>
      <c r="F10" s="459">
        <v>1557.17</v>
      </c>
    </row>
    <row r="11" spans="1:6">
      <c r="A11" s="271">
        <v>2015</v>
      </c>
      <c r="B11" s="270">
        <v>208.18</v>
      </c>
      <c r="C11" s="270">
        <v>198.71</v>
      </c>
      <c r="D11" s="270">
        <v>352.16</v>
      </c>
      <c r="E11" s="270">
        <v>344.16</v>
      </c>
      <c r="F11" s="459">
        <v>1103.2</v>
      </c>
    </row>
    <row r="12" spans="1:6">
      <c r="A12" s="271">
        <v>2016</v>
      </c>
      <c r="B12" s="270">
        <v>236.43</v>
      </c>
      <c r="C12" s="270">
        <v>205.76</v>
      </c>
      <c r="D12" s="270">
        <v>519.58000000000004</v>
      </c>
      <c r="E12" s="270">
        <v>101.5</v>
      </c>
      <c r="F12" s="459">
        <v>1063.27</v>
      </c>
    </row>
    <row r="14" spans="1:6">
      <c r="A14" s="460">
        <v>2017</v>
      </c>
      <c r="B14" s="147">
        <v>355.28</v>
      </c>
      <c r="C14" s="147">
        <v>159.41</v>
      </c>
      <c r="D14" s="147">
        <v>458.38</v>
      </c>
      <c r="E14" s="147">
        <v>33.47</v>
      </c>
      <c r="F14" s="461">
        <v>1006.55</v>
      </c>
    </row>
    <row r="15" spans="1:6">
      <c r="A15" s="271" t="s">
        <v>200</v>
      </c>
      <c r="B15" s="361" t="s">
        <v>599</v>
      </c>
      <c r="C15" s="361">
        <v>23.58</v>
      </c>
      <c r="D15" s="361">
        <v>0.11</v>
      </c>
      <c r="E15" s="361" t="s">
        <v>599</v>
      </c>
      <c r="F15" s="361">
        <v>23.69</v>
      </c>
    </row>
    <row r="16" spans="1:6">
      <c r="A16" s="271" t="s">
        <v>201</v>
      </c>
      <c r="B16" s="361">
        <v>23.93</v>
      </c>
      <c r="C16" s="361">
        <v>14.15</v>
      </c>
      <c r="D16" s="361">
        <v>36.299999999999997</v>
      </c>
      <c r="E16" s="361">
        <v>3.72</v>
      </c>
      <c r="F16" s="361">
        <v>78.09</v>
      </c>
    </row>
    <row r="17" spans="1:6">
      <c r="A17" s="271" t="s">
        <v>202</v>
      </c>
      <c r="B17" s="361">
        <v>103.44</v>
      </c>
      <c r="C17" s="361">
        <v>19.48</v>
      </c>
      <c r="D17" s="361">
        <v>142.27000000000001</v>
      </c>
      <c r="E17" s="361">
        <v>11.72</v>
      </c>
      <c r="F17" s="361">
        <v>276.92</v>
      </c>
    </row>
    <row r="18" spans="1:6">
      <c r="A18" s="271" t="s">
        <v>203</v>
      </c>
      <c r="B18" s="361" t="s">
        <v>599</v>
      </c>
      <c r="C18" s="361">
        <v>19.21</v>
      </c>
      <c r="D18" s="361">
        <v>0</v>
      </c>
      <c r="E18" s="361">
        <v>0</v>
      </c>
      <c r="F18" s="361">
        <v>19.21</v>
      </c>
    </row>
    <row r="19" spans="1:6">
      <c r="A19" s="271" t="s">
        <v>204</v>
      </c>
      <c r="B19" s="361">
        <v>72.040000000000006</v>
      </c>
      <c r="C19" s="361">
        <v>22.19</v>
      </c>
      <c r="D19" s="361">
        <v>75.5</v>
      </c>
      <c r="E19" s="361">
        <v>3.91</v>
      </c>
      <c r="F19" s="361">
        <v>173.65</v>
      </c>
    </row>
    <row r="20" spans="1:6">
      <c r="A20" s="271" t="s">
        <v>205</v>
      </c>
      <c r="B20" s="361">
        <v>101.03</v>
      </c>
      <c r="C20" s="361">
        <v>7.77</v>
      </c>
      <c r="D20" s="361">
        <v>135.75</v>
      </c>
      <c r="E20" s="361">
        <v>14.11</v>
      </c>
      <c r="F20" s="361">
        <v>258.66000000000003</v>
      </c>
    </row>
    <row r="21" spans="1:6">
      <c r="A21" s="271" t="s">
        <v>206</v>
      </c>
      <c r="B21" s="361" t="s">
        <v>599</v>
      </c>
      <c r="C21" s="361">
        <v>35.729999999999997</v>
      </c>
      <c r="D21" s="361">
        <v>0.12</v>
      </c>
      <c r="E21" s="361" t="s">
        <v>599</v>
      </c>
      <c r="F21" s="361">
        <v>35.840000000000003</v>
      </c>
    </row>
    <row r="22" spans="1:6">
      <c r="A22" s="271" t="s">
        <v>210</v>
      </c>
      <c r="B22" s="361">
        <v>54.85</v>
      </c>
      <c r="C22" s="361">
        <v>17.3</v>
      </c>
      <c r="D22" s="361">
        <v>68.34</v>
      </c>
      <c r="E22" s="361" t="s">
        <v>599</v>
      </c>
      <c r="F22" s="361">
        <v>140.49</v>
      </c>
    </row>
    <row r="25" spans="1:6">
      <c r="A25" s="275" t="s">
        <v>595</v>
      </c>
      <c r="B25" s="462">
        <v>2009.64</v>
      </c>
      <c r="C25" s="22">
        <v>855.27</v>
      </c>
      <c r="D25" s="462">
        <v>3006.8</v>
      </c>
      <c r="E25" s="462">
        <v>2901.01</v>
      </c>
      <c r="F25" s="462">
        <v>8772.7199999999993</v>
      </c>
    </row>
    <row r="31" spans="1:6" ht="29.25" customHeight="1">
      <c r="A31" s="464" t="s">
        <v>600</v>
      </c>
      <c r="B31" s="464"/>
      <c r="C31" s="464"/>
      <c r="D31" s="464"/>
      <c r="E31" s="464"/>
      <c r="F31" s="464"/>
    </row>
  </sheetData>
  <mergeCells count="1">
    <mergeCell ref="A31:F31"/>
  </mergeCells>
  <pageMargins left="0.7" right="0.7" top="0.75" bottom="0.75" header="0.3" footer="0.3"/>
  <pageSetup paperSize="9" orientation="portrait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I94"/>
  <sheetViews>
    <sheetView topLeftCell="A64" zoomScale="130" zoomScaleNormal="130" workbookViewId="0">
      <selection activeCell="P11" sqref="P11"/>
    </sheetView>
  </sheetViews>
  <sheetFormatPr baseColWidth="10" defaultRowHeight="15"/>
  <sheetData>
    <row r="2" spans="2:8">
      <c r="B2" s="492" t="s">
        <v>495</v>
      </c>
      <c r="C2" s="492"/>
      <c r="D2" s="492"/>
      <c r="E2" s="492"/>
      <c r="F2" s="492"/>
      <c r="G2" s="492"/>
    </row>
    <row r="3" spans="2:8">
      <c r="B3" s="492" t="s">
        <v>494</v>
      </c>
      <c r="C3" s="492"/>
      <c r="D3" s="492"/>
      <c r="E3" s="492"/>
      <c r="F3" s="492"/>
      <c r="G3" s="492"/>
    </row>
    <row r="5" spans="2:8" ht="33.75">
      <c r="B5" s="117"/>
      <c r="C5" s="118" t="s">
        <v>191</v>
      </c>
      <c r="D5" s="117" t="s">
        <v>192</v>
      </c>
      <c r="E5" s="117" t="s">
        <v>193</v>
      </c>
      <c r="F5" s="119" t="s">
        <v>194</v>
      </c>
      <c r="G5" s="119" t="s">
        <v>195</v>
      </c>
      <c r="H5" s="119" t="s">
        <v>88</v>
      </c>
    </row>
    <row r="8" spans="2:8">
      <c r="B8" s="91">
        <v>2011</v>
      </c>
      <c r="C8" s="92" t="s">
        <v>196</v>
      </c>
      <c r="D8" s="93" t="s">
        <v>197</v>
      </c>
      <c r="E8" s="93">
        <v>74.252005180000012</v>
      </c>
      <c r="F8" s="93" t="s">
        <v>66</v>
      </c>
      <c r="G8" s="94" t="s">
        <v>66</v>
      </c>
      <c r="H8" s="94">
        <f>SUM(D8:G8)</f>
        <v>74.252005180000012</v>
      </c>
    </row>
    <row r="9" spans="2:8">
      <c r="B9" s="95"/>
      <c r="C9" s="96" t="s">
        <v>198</v>
      </c>
      <c r="D9" s="97">
        <v>5.07822101</v>
      </c>
      <c r="E9" s="97">
        <v>70.916692009999991</v>
      </c>
      <c r="F9" s="97">
        <v>5.4546779699999997</v>
      </c>
      <c r="G9" s="98" t="s">
        <v>66</v>
      </c>
      <c r="H9" s="98">
        <f t="shared" ref="H9:H61" si="0">SUM(D9:G9)</f>
        <v>81.44959098999999</v>
      </c>
    </row>
    <row r="10" spans="2:8">
      <c r="B10" s="99"/>
      <c r="C10" s="100" t="s">
        <v>199</v>
      </c>
      <c r="D10" s="101">
        <v>53.582341989999996</v>
      </c>
      <c r="E10" s="101">
        <v>0.95393199000000006</v>
      </c>
      <c r="F10" s="101">
        <v>65.223550990000007</v>
      </c>
      <c r="G10" s="102">
        <v>135.62538000999999</v>
      </c>
      <c r="H10" s="102">
        <f t="shared" si="0"/>
        <v>255.38520498</v>
      </c>
    </row>
    <row r="11" spans="2:8">
      <c r="B11" s="153"/>
      <c r="C11" s="151" t="s">
        <v>88</v>
      </c>
      <c r="D11" s="154">
        <f>SUM(D8:D10)</f>
        <v>58.660562999999996</v>
      </c>
      <c r="E11" s="154">
        <f t="shared" ref="E11:G11" si="1">SUM(E8:E10)</f>
        <v>146.12262917999999</v>
      </c>
      <c r="F11" s="154">
        <f t="shared" si="1"/>
        <v>70.678228960000013</v>
      </c>
      <c r="G11" s="154">
        <f t="shared" si="1"/>
        <v>135.62538000999999</v>
      </c>
      <c r="H11" s="154">
        <f t="shared" si="0"/>
        <v>411.08680114999993</v>
      </c>
    </row>
    <row r="12" spans="2:8">
      <c r="B12" s="91">
        <v>2012</v>
      </c>
      <c r="C12" s="92" t="s">
        <v>200</v>
      </c>
      <c r="D12" s="93">
        <v>62.824097009999996</v>
      </c>
      <c r="E12" s="93">
        <v>4.1418440200000006</v>
      </c>
      <c r="F12" s="93">
        <v>74.358613950000006</v>
      </c>
      <c r="G12" s="94">
        <v>81.362797069999985</v>
      </c>
      <c r="H12" s="94">
        <f t="shared" si="0"/>
        <v>222.68735205000002</v>
      </c>
    </row>
    <row r="13" spans="2:8">
      <c r="B13" s="95"/>
      <c r="C13" s="96" t="s">
        <v>201</v>
      </c>
      <c r="D13" s="97">
        <v>48.167363980000005</v>
      </c>
      <c r="E13" s="97">
        <v>0.10188</v>
      </c>
      <c r="F13" s="97">
        <v>60.340161020000004</v>
      </c>
      <c r="G13" s="98">
        <v>48.651877030000001</v>
      </c>
      <c r="H13" s="98">
        <f t="shared" si="0"/>
        <v>157.26128203000002</v>
      </c>
    </row>
    <row r="14" spans="2:8">
      <c r="B14" s="95"/>
      <c r="C14" s="96" t="s">
        <v>202</v>
      </c>
      <c r="D14" s="97">
        <v>9.1524989899999998</v>
      </c>
      <c r="E14" s="97">
        <v>0.37464199999999998</v>
      </c>
      <c r="F14" s="97">
        <v>9.9011580099999996</v>
      </c>
      <c r="G14" s="98">
        <v>63.045594969999996</v>
      </c>
      <c r="H14" s="98">
        <f t="shared" si="0"/>
        <v>82.473893969999992</v>
      </c>
    </row>
    <row r="15" spans="2:8">
      <c r="B15" s="95"/>
      <c r="C15" s="96" t="s">
        <v>203</v>
      </c>
      <c r="D15" s="97" t="s">
        <v>197</v>
      </c>
      <c r="E15" s="97">
        <v>0.65635500000000002</v>
      </c>
      <c r="F15" s="97" t="s">
        <v>66</v>
      </c>
      <c r="G15" s="98" t="s">
        <v>66</v>
      </c>
      <c r="H15" s="98">
        <f t="shared" si="0"/>
        <v>0.65635500000000002</v>
      </c>
    </row>
    <row r="16" spans="2:8">
      <c r="B16" s="95"/>
      <c r="C16" s="96" t="s">
        <v>204</v>
      </c>
      <c r="D16" s="97">
        <v>39.030414999999998</v>
      </c>
      <c r="E16" s="97">
        <v>1.0892379699999999</v>
      </c>
      <c r="F16" s="97">
        <v>49.080779019999994</v>
      </c>
      <c r="G16" s="98">
        <v>145.60501001</v>
      </c>
      <c r="H16" s="98">
        <f t="shared" si="0"/>
        <v>234.805442</v>
      </c>
    </row>
    <row r="17" spans="2:8">
      <c r="B17" s="95"/>
      <c r="C17" s="96" t="s">
        <v>205</v>
      </c>
      <c r="D17" s="97">
        <v>79.399479990000003</v>
      </c>
      <c r="E17" s="97">
        <v>0.66559897000000001</v>
      </c>
      <c r="F17" s="97">
        <v>102.48355596000002</v>
      </c>
      <c r="G17" s="98">
        <v>107.716645</v>
      </c>
      <c r="H17" s="98">
        <f t="shared" si="0"/>
        <v>290.26527992000001</v>
      </c>
    </row>
    <row r="18" spans="2:8">
      <c r="B18" s="95"/>
      <c r="C18" s="96" t="s">
        <v>206</v>
      </c>
      <c r="D18" s="97" t="s">
        <v>197</v>
      </c>
      <c r="E18" s="97">
        <v>0.35561801999999998</v>
      </c>
      <c r="F18" s="97">
        <v>0.39148200000000005</v>
      </c>
      <c r="G18" s="98" t="s">
        <v>66</v>
      </c>
      <c r="H18" s="98">
        <f t="shared" si="0"/>
        <v>0.74710001999999998</v>
      </c>
    </row>
    <row r="19" spans="2:8">
      <c r="B19" s="95"/>
      <c r="C19" s="96" t="s">
        <v>207</v>
      </c>
      <c r="D19" s="97">
        <v>18.247289000000002</v>
      </c>
      <c r="E19" s="97">
        <v>1.148998</v>
      </c>
      <c r="F19" s="97">
        <v>25.069594939999998</v>
      </c>
      <c r="G19" s="98" t="s">
        <v>66</v>
      </c>
      <c r="H19" s="98">
        <f t="shared" si="0"/>
        <v>44.465881940000003</v>
      </c>
    </row>
    <row r="20" spans="2:8">
      <c r="B20" s="95"/>
      <c r="C20" s="96" t="s">
        <v>208</v>
      </c>
      <c r="D20" s="97">
        <v>96.126011009999985</v>
      </c>
      <c r="E20" s="97">
        <v>1.207028</v>
      </c>
      <c r="F20" s="97">
        <v>124.00815412</v>
      </c>
      <c r="G20" s="98">
        <v>274.66685699999999</v>
      </c>
      <c r="H20" s="98">
        <f t="shared" si="0"/>
        <v>496.00805012999996</v>
      </c>
    </row>
    <row r="21" spans="2:8">
      <c r="B21" s="95"/>
      <c r="C21" s="96" t="s">
        <v>196</v>
      </c>
      <c r="D21" s="97" t="s">
        <v>197</v>
      </c>
      <c r="E21" s="97">
        <v>1.6384880000000002</v>
      </c>
      <c r="F21" s="97" t="s">
        <v>66</v>
      </c>
      <c r="G21" s="98" t="s">
        <v>66</v>
      </c>
      <c r="H21" s="98">
        <f t="shared" si="0"/>
        <v>1.6384880000000002</v>
      </c>
    </row>
    <row r="22" spans="2:8">
      <c r="B22" s="95"/>
      <c r="C22" s="96" t="s">
        <v>198</v>
      </c>
      <c r="D22" s="97">
        <v>37.156631010000005</v>
      </c>
      <c r="E22" s="97">
        <v>1.271609</v>
      </c>
      <c r="F22" s="97">
        <v>54.745559030000003</v>
      </c>
      <c r="G22" s="98" t="s">
        <v>66</v>
      </c>
      <c r="H22" s="98">
        <f t="shared" si="0"/>
        <v>93.173799040000006</v>
      </c>
    </row>
    <row r="23" spans="2:8">
      <c r="B23" s="99"/>
      <c r="C23" s="100" t="s">
        <v>209</v>
      </c>
      <c r="D23" s="101">
        <v>51.55153301</v>
      </c>
      <c r="E23" s="101">
        <v>5.9597000000000004E-2</v>
      </c>
      <c r="F23" s="101">
        <v>71.292634950000007</v>
      </c>
      <c r="G23" s="102">
        <v>220.61931699000002</v>
      </c>
      <c r="H23" s="102">
        <f t="shared" si="0"/>
        <v>343.52308195000001</v>
      </c>
    </row>
    <row r="24" spans="2:8">
      <c r="B24" s="153"/>
      <c r="C24" s="151" t="s">
        <v>88</v>
      </c>
      <c r="D24" s="154">
        <f>SUM(D12:D23)</f>
        <v>441.65531900000008</v>
      </c>
      <c r="E24" s="154">
        <f t="shared" ref="E24:G24" si="2">SUM(E12:E23)</f>
        <v>12.710895980000002</v>
      </c>
      <c r="F24" s="154">
        <f t="shared" si="2"/>
        <v>571.671693</v>
      </c>
      <c r="G24" s="154">
        <f t="shared" si="2"/>
        <v>941.66809807000004</v>
      </c>
      <c r="H24" s="154">
        <f t="shared" si="0"/>
        <v>1967.70600605</v>
      </c>
    </row>
    <row r="25" spans="2:8">
      <c r="B25" s="91">
        <v>2013</v>
      </c>
      <c r="C25" s="92" t="s">
        <v>200</v>
      </c>
      <c r="D25" s="93">
        <v>7.6820100000000004E-3</v>
      </c>
      <c r="E25" s="93">
        <v>1.6654300100000001</v>
      </c>
      <c r="F25" s="93">
        <v>0.67418499999999992</v>
      </c>
      <c r="G25" s="94">
        <v>0</v>
      </c>
      <c r="H25" s="94">
        <f t="shared" si="0"/>
        <v>2.3472970200000001</v>
      </c>
    </row>
    <row r="26" spans="2:8">
      <c r="B26" s="95"/>
      <c r="C26" s="96" t="s">
        <v>201</v>
      </c>
      <c r="D26" s="97">
        <v>21.660934000000001</v>
      </c>
      <c r="E26" s="97">
        <v>2.360214</v>
      </c>
      <c r="F26" s="97">
        <v>33.753632039999999</v>
      </c>
      <c r="G26" s="98">
        <v>5.4566549999999996</v>
      </c>
      <c r="H26" s="98">
        <f t="shared" si="0"/>
        <v>63.231435039999994</v>
      </c>
    </row>
    <row r="27" spans="2:8">
      <c r="B27" s="95"/>
      <c r="C27" s="96" t="s">
        <v>202</v>
      </c>
      <c r="D27" s="97">
        <v>65.725545979999993</v>
      </c>
      <c r="E27" s="97">
        <v>1.359478</v>
      </c>
      <c r="F27" s="97">
        <v>90.361466989999997</v>
      </c>
      <c r="G27" s="98">
        <v>293.31292001999998</v>
      </c>
      <c r="H27" s="98">
        <f t="shared" si="0"/>
        <v>450.75941098999999</v>
      </c>
    </row>
    <row r="28" spans="2:8">
      <c r="B28" s="95"/>
      <c r="C28" s="96" t="s">
        <v>169</v>
      </c>
      <c r="D28" s="97">
        <v>1.3670899599999999</v>
      </c>
      <c r="E28" s="97">
        <v>0.489813</v>
      </c>
      <c r="F28" s="97">
        <v>0.87217999999999996</v>
      </c>
      <c r="G28" s="98">
        <v>1.9000000000000001E-5</v>
      </c>
      <c r="H28" s="98">
        <f t="shared" si="0"/>
        <v>2.7291019599999999</v>
      </c>
    </row>
    <row r="29" spans="2:8">
      <c r="B29" s="95"/>
      <c r="C29" s="96" t="s">
        <v>204</v>
      </c>
      <c r="D29" s="97">
        <v>23.826887970000001</v>
      </c>
      <c r="E29" s="97">
        <v>0.68775702000000005</v>
      </c>
      <c r="F29" s="97">
        <v>34.449959069999998</v>
      </c>
      <c r="G29" s="98">
        <v>132.62300809000001</v>
      </c>
      <c r="H29" s="98">
        <f t="shared" si="0"/>
        <v>191.58761215000001</v>
      </c>
    </row>
    <row r="30" spans="2:8">
      <c r="B30" s="95"/>
      <c r="C30" s="96" t="s">
        <v>205</v>
      </c>
      <c r="D30" s="97">
        <v>73.42502300999999</v>
      </c>
      <c r="E30" s="97">
        <v>0.47390100000000002</v>
      </c>
      <c r="F30" s="97">
        <v>112.57678302000001</v>
      </c>
      <c r="G30" s="98">
        <v>20.224245</v>
      </c>
      <c r="H30" s="98">
        <f t="shared" si="0"/>
        <v>206.69995202999999</v>
      </c>
    </row>
    <row r="31" spans="2:8">
      <c r="B31" s="95"/>
      <c r="C31" s="96" t="s">
        <v>206</v>
      </c>
      <c r="D31" s="97">
        <v>0</v>
      </c>
      <c r="E31" s="97">
        <v>0.63022696999999994</v>
      </c>
      <c r="F31" s="97">
        <v>0.32477</v>
      </c>
      <c r="G31" s="98">
        <v>0</v>
      </c>
      <c r="H31" s="98">
        <f t="shared" si="0"/>
        <v>0.95499696999999995</v>
      </c>
    </row>
    <row r="32" spans="2:8">
      <c r="B32" s="95"/>
      <c r="C32" s="96" t="s">
        <v>210</v>
      </c>
      <c r="D32" s="97">
        <v>25.174167000000001</v>
      </c>
      <c r="E32" s="97">
        <v>0.69820694999999999</v>
      </c>
      <c r="F32" s="97">
        <v>45.54200307</v>
      </c>
      <c r="G32" s="98">
        <v>72.417529980000012</v>
      </c>
      <c r="H32" s="98">
        <f t="shared" si="0"/>
        <v>143.831907</v>
      </c>
    </row>
    <row r="33" spans="2:8">
      <c r="B33" s="95"/>
      <c r="C33" s="96" t="s">
        <v>211</v>
      </c>
      <c r="D33" s="97">
        <v>41.106206010000008</v>
      </c>
      <c r="E33" s="97">
        <v>0.65959699999999999</v>
      </c>
      <c r="F33" s="97">
        <v>60.56780002</v>
      </c>
      <c r="G33" s="98">
        <v>96.463214010000016</v>
      </c>
      <c r="H33" s="98">
        <f t="shared" si="0"/>
        <v>198.79681704000001</v>
      </c>
    </row>
    <row r="34" spans="2:8">
      <c r="B34" s="95"/>
      <c r="C34" s="96" t="s">
        <v>212</v>
      </c>
      <c r="D34" s="97">
        <v>3.9786000000000002E-2</v>
      </c>
      <c r="E34" s="97">
        <v>0.80451007999999991</v>
      </c>
      <c r="F34" s="97">
        <v>1.1600559499999998</v>
      </c>
      <c r="G34" s="98">
        <v>0.2</v>
      </c>
      <c r="H34" s="98">
        <f t="shared" si="0"/>
        <v>2.2043520299999999</v>
      </c>
    </row>
    <row r="35" spans="2:8">
      <c r="B35" s="95"/>
      <c r="C35" s="96" t="s">
        <v>198</v>
      </c>
      <c r="D35" s="97">
        <v>13.09331203</v>
      </c>
      <c r="E35" s="97">
        <v>0.6853490000000001</v>
      </c>
      <c r="F35" s="97">
        <v>20.488748059999999</v>
      </c>
      <c r="G35" s="98">
        <v>178.25462704</v>
      </c>
      <c r="H35" s="98">
        <f t="shared" si="0"/>
        <v>212.52203613</v>
      </c>
    </row>
    <row r="36" spans="2:8">
      <c r="B36" s="99"/>
      <c r="C36" s="100" t="s">
        <v>199</v>
      </c>
      <c r="D36" s="101">
        <v>71.55782400999999</v>
      </c>
      <c r="E36" s="101">
        <v>1.3957080000000002</v>
      </c>
      <c r="F36" s="101">
        <v>104.59380802</v>
      </c>
      <c r="G36" s="102">
        <v>10.52248393</v>
      </c>
      <c r="H36" s="102">
        <f t="shared" si="0"/>
        <v>188.06982395999998</v>
      </c>
    </row>
    <row r="37" spans="2:8">
      <c r="B37" s="153"/>
      <c r="C37" s="151" t="s">
        <v>88</v>
      </c>
      <c r="D37" s="154">
        <f>SUM(D25:D36)</f>
        <v>336.98445797999995</v>
      </c>
      <c r="E37" s="154">
        <f t="shared" ref="E37:G37" si="3">SUM(E25:E36)</f>
        <v>11.910191030000002</v>
      </c>
      <c r="F37" s="154">
        <f t="shared" si="3"/>
        <v>505.36539124000001</v>
      </c>
      <c r="G37" s="154">
        <f t="shared" si="3"/>
        <v>809.47470207000003</v>
      </c>
      <c r="H37" s="154">
        <f t="shared" si="0"/>
        <v>1663.7347423199999</v>
      </c>
    </row>
    <row r="38" spans="2:8">
      <c r="B38" s="91">
        <v>2014</v>
      </c>
      <c r="C38" s="92" t="s">
        <v>200</v>
      </c>
      <c r="D38" s="93" t="s">
        <v>66</v>
      </c>
      <c r="E38" s="93">
        <v>1.3267860900000001</v>
      </c>
      <c r="F38" s="93" t="s">
        <v>66</v>
      </c>
      <c r="G38" s="94" t="s">
        <v>66</v>
      </c>
      <c r="H38" s="94">
        <f t="shared" si="0"/>
        <v>1.3267860900000001</v>
      </c>
    </row>
    <row r="39" spans="2:8">
      <c r="B39" s="95"/>
      <c r="C39" s="96" t="s">
        <v>201</v>
      </c>
      <c r="D39" s="97">
        <v>10.899421019999998</v>
      </c>
      <c r="E39" s="97">
        <v>0.32034800000000002</v>
      </c>
      <c r="F39" s="97">
        <v>15.217180990000001</v>
      </c>
      <c r="G39" s="98">
        <v>55.58428601</v>
      </c>
      <c r="H39" s="98">
        <f t="shared" si="0"/>
        <v>82.021236020000003</v>
      </c>
    </row>
    <row r="40" spans="2:8">
      <c r="B40" s="95"/>
      <c r="C40" s="96" t="s">
        <v>202</v>
      </c>
      <c r="D40" s="97">
        <v>61.024490990000004</v>
      </c>
      <c r="E40" s="97">
        <v>0.82191999999999998</v>
      </c>
      <c r="F40" s="97">
        <v>98.17055302</v>
      </c>
      <c r="G40" s="98">
        <v>182.77540000999997</v>
      </c>
      <c r="H40" s="98">
        <f t="shared" si="0"/>
        <v>342.79236401999998</v>
      </c>
    </row>
    <row r="41" spans="2:8">
      <c r="B41" s="95"/>
      <c r="C41" s="96" t="s">
        <v>203</v>
      </c>
      <c r="D41" s="97">
        <v>3.6859999999999997E-2</v>
      </c>
      <c r="E41" s="97">
        <v>0.92506001000000004</v>
      </c>
      <c r="F41" s="97">
        <v>7.8101000000000004E-2</v>
      </c>
      <c r="G41" s="98">
        <v>3.8099999999999999E-4</v>
      </c>
      <c r="H41" s="98">
        <f t="shared" si="0"/>
        <v>1.04040201</v>
      </c>
    </row>
    <row r="42" spans="2:8">
      <c r="B42" s="95"/>
      <c r="C42" s="96" t="s">
        <v>204</v>
      </c>
      <c r="D42" s="97">
        <v>38.302218000000018</v>
      </c>
      <c r="E42" s="97">
        <v>42.345388</v>
      </c>
      <c r="F42" s="97">
        <v>54.057368050000008</v>
      </c>
      <c r="G42" s="98">
        <v>1.9800000000000002E-4</v>
      </c>
      <c r="H42" s="98">
        <f t="shared" si="0"/>
        <v>134.70517205000004</v>
      </c>
    </row>
    <row r="43" spans="2:8">
      <c r="B43" s="95"/>
      <c r="C43" s="96" t="s">
        <v>205</v>
      </c>
      <c r="D43" s="97">
        <v>64.771010009999998</v>
      </c>
      <c r="E43" s="97">
        <v>10.538568999999999</v>
      </c>
      <c r="F43" s="97">
        <v>88.058616010000009</v>
      </c>
      <c r="G43" s="98">
        <v>101.32263998000001</v>
      </c>
      <c r="H43" s="98">
        <f t="shared" si="0"/>
        <v>264.69083499999999</v>
      </c>
    </row>
    <row r="44" spans="2:8">
      <c r="B44" s="95"/>
      <c r="C44" s="96" t="s">
        <v>206</v>
      </c>
      <c r="D44" s="97" t="s">
        <v>66</v>
      </c>
      <c r="E44" s="97">
        <v>0.33582699999999999</v>
      </c>
      <c r="F44" s="97">
        <v>0.26256699999999999</v>
      </c>
      <c r="G44" s="98">
        <v>2.1699999999999999E-4</v>
      </c>
      <c r="H44" s="98">
        <f t="shared" si="0"/>
        <v>0.598611</v>
      </c>
    </row>
    <row r="45" spans="2:8">
      <c r="B45" s="95"/>
      <c r="C45" s="96" t="s">
        <v>207</v>
      </c>
      <c r="D45" s="97">
        <v>40.871275009999998</v>
      </c>
      <c r="E45" s="97">
        <v>11.906943</v>
      </c>
      <c r="F45" s="97">
        <v>46.515311079999996</v>
      </c>
      <c r="G45" s="98" t="s">
        <v>66</v>
      </c>
      <c r="H45" s="98">
        <f t="shared" si="0"/>
        <v>99.293529089999993</v>
      </c>
    </row>
    <row r="46" spans="2:8">
      <c r="B46" s="95"/>
      <c r="C46" s="96" t="s">
        <v>208</v>
      </c>
      <c r="D46" s="97">
        <v>45.749031000000002</v>
      </c>
      <c r="E46" s="97">
        <v>10.390864029999999</v>
      </c>
      <c r="F46" s="97">
        <v>76.482171969999996</v>
      </c>
      <c r="G46" s="98">
        <v>81.299084989999983</v>
      </c>
      <c r="H46" s="98">
        <f t="shared" si="0"/>
        <v>213.92115199</v>
      </c>
    </row>
    <row r="47" spans="2:8">
      <c r="B47" s="95"/>
      <c r="C47" s="96" t="s">
        <v>196</v>
      </c>
      <c r="D47" s="97" t="s">
        <v>66</v>
      </c>
      <c r="E47" s="97">
        <v>10.64740407</v>
      </c>
      <c r="F47" s="97">
        <v>0.13961199999999999</v>
      </c>
      <c r="G47" s="98">
        <v>1.9000000000000001E-5</v>
      </c>
      <c r="H47" s="98">
        <f t="shared" si="0"/>
        <v>10.78703507</v>
      </c>
    </row>
    <row r="48" spans="2:8">
      <c r="B48" s="95"/>
      <c r="C48" s="96" t="s">
        <v>198</v>
      </c>
      <c r="D48" s="97">
        <v>6.2949449999999993</v>
      </c>
      <c r="E48" s="97">
        <v>10.467304</v>
      </c>
      <c r="F48" s="97">
        <v>11.64411799</v>
      </c>
      <c r="G48" s="98">
        <v>31.104816010000004</v>
      </c>
      <c r="H48" s="98">
        <f t="shared" si="0"/>
        <v>59.511183000000003</v>
      </c>
    </row>
    <row r="49" spans="2:9">
      <c r="B49" s="99"/>
      <c r="C49" s="100" t="s">
        <v>209</v>
      </c>
      <c r="D49" s="101">
        <v>104.50301395999999</v>
      </c>
      <c r="E49" s="101">
        <v>20.614069000000001</v>
      </c>
      <c r="F49" s="101">
        <v>138.34492804000004</v>
      </c>
      <c r="G49" s="102">
        <v>83.019745959999995</v>
      </c>
      <c r="H49" s="102">
        <f t="shared" si="0"/>
        <v>346.48175695999998</v>
      </c>
    </row>
    <row r="50" spans="2:9">
      <c r="B50" s="153"/>
      <c r="C50" s="151" t="s">
        <v>88</v>
      </c>
      <c r="D50" s="154">
        <f>SUM(D38:D49)</f>
        <v>372.45226499</v>
      </c>
      <c r="E50" s="154">
        <f t="shared" ref="E50:G50" si="4">SUM(E38:E49)</f>
        <v>120.64048220000002</v>
      </c>
      <c r="F50" s="154">
        <f t="shared" si="4"/>
        <v>528.97052714999995</v>
      </c>
      <c r="G50" s="154">
        <f t="shared" si="4"/>
        <v>535.10678796000002</v>
      </c>
      <c r="H50" s="154">
        <f t="shared" si="0"/>
        <v>1557.1700622999999</v>
      </c>
    </row>
    <row r="51" spans="2:9">
      <c r="B51" s="91">
        <v>2015</v>
      </c>
      <c r="C51" s="92" t="s">
        <v>200</v>
      </c>
      <c r="D51" s="93" t="s">
        <v>66</v>
      </c>
      <c r="E51" s="93">
        <v>6.7580000000000001E-3</v>
      </c>
      <c r="F51" s="93">
        <v>4.6379999999999998E-3</v>
      </c>
      <c r="G51" s="94" t="s">
        <v>66</v>
      </c>
      <c r="H51" s="94">
        <f t="shared" si="0"/>
        <v>1.1396E-2</v>
      </c>
    </row>
    <row r="52" spans="2:9">
      <c r="B52" s="95"/>
      <c r="C52" s="96" t="s">
        <v>201</v>
      </c>
      <c r="D52" s="97">
        <v>21.104106980000001</v>
      </c>
      <c r="E52" s="97">
        <v>20.560317009999999</v>
      </c>
      <c r="F52" s="97">
        <v>27.443180969999997</v>
      </c>
      <c r="G52" s="98">
        <v>70.524554000000009</v>
      </c>
      <c r="H52" s="98">
        <f t="shared" si="0"/>
        <v>139.63215896000003</v>
      </c>
    </row>
    <row r="53" spans="2:9">
      <c r="B53" s="95"/>
      <c r="C53" s="96" t="s">
        <v>202</v>
      </c>
      <c r="D53" s="97">
        <v>39.545321969999996</v>
      </c>
      <c r="E53" s="97">
        <v>11.567159999999999</v>
      </c>
      <c r="F53" s="97">
        <v>68.441786059999998</v>
      </c>
      <c r="G53" s="98">
        <v>73.175221010000001</v>
      </c>
      <c r="H53" s="98">
        <f t="shared" si="0"/>
        <v>192.72948904</v>
      </c>
      <c r="I53" s="90"/>
    </row>
    <row r="54" spans="2:9">
      <c r="B54" s="95"/>
      <c r="C54" s="96" t="s">
        <v>203</v>
      </c>
      <c r="D54" s="97" t="s">
        <v>66</v>
      </c>
      <c r="E54" s="97">
        <v>16.368392979999999</v>
      </c>
      <c r="F54" s="97" t="s">
        <v>66</v>
      </c>
      <c r="G54" s="98">
        <v>2.0000000000000002E-5</v>
      </c>
      <c r="H54" s="98">
        <f t="shared" si="0"/>
        <v>16.368412979999999</v>
      </c>
      <c r="I54" s="90"/>
    </row>
    <row r="55" spans="2:9">
      <c r="B55" s="95"/>
      <c r="C55" s="96" t="s">
        <v>204</v>
      </c>
      <c r="D55" s="97">
        <v>17.089969980000003</v>
      </c>
      <c r="E55" s="97">
        <v>17.583893009999997</v>
      </c>
      <c r="F55" s="97">
        <v>16.96176904</v>
      </c>
      <c r="G55" s="98">
        <v>48.619993999999998</v>
      </c>
      <c r="H55" s="98">
        <f t="shared" si="0"/>
        <v>100.25562603</v>
      </c>
      <c r="I55" s="90"/>
    </row>
    <row r="56" spans="2:9">
      <c r="B56" s="95"/>
      <c r="C56" s="96" t="s">
        <v>205</v>
      </c>
      <c r="D56" s="97">
        <v>32.906866999999998</v>
      </c>
      <c r="E56" s="97">
        <v>19.527011039999998</v>
      </c>
      <c r="F56" s="97">
        <v>63.153355050000002</v>
      </c>
      <c r="G56" s="98">
        <v>1.2717000000000001E-2</v>
      </c>
      <c r="H56" s="98">
        <f t="shared" si="0"/>
        <v>115.59995008999999</v>
      </c>
      <c r="I56" s="90"/>
    </row>
    <row r="57" spans="2:9">
      <c r="B57" s="95"/>
      <c r="C57" s="96" t="s">
        <v>206</v>
      </c>
      <c r="D57" s="97">
        <v>4.5823999999999997E-2</v>
      </c>
      <c r="E57" s="97">
        <v>21.45757699</v>
      </c>
      <c r="F57" s="97">
        <v>0.34621499999999999</v>
      </c>
      <c r="G57" s="98">
        <v>5.2659999999999998E-3</v>
      </c>
      <c r="H57" s="98">
        <f t="shared" si="0"/>
        <v>21.854881989999999</v>
      </c>
      <c r="I57" s="90"/>
    </row>
    <row r="58" spans="2:9">
      <c r="B58" s="95"/>
      <c r="C58" s="96" t="s">
        <v>210</v>
      </c>
      <c r="D58" s="97">
        <v>22.478963090000001</v>
      </c>
      <c r="E58" s="97">
        <v>17.745928980000002</v>
      </c>
      <c r="F58" s="97">
        <v>24.046518980000002</v>
      </c>
      <c r="G58" s="98">
        <v>28.710903979999998</v>
      </c>
      <c r="H58" s="98">
        <f t="shared" si="0"/>
        <v>92.982315030000009</v>
      </c>
      <c r="I58" s="90"/>
    </row>
    <row r="59" spans="2:9">
      <c r="B59" s="95"/>
      <c r="C59" s="96" t="s">
        <v>217</v>
      </c>
      <c r="D59" s="97">
        <v>34.952205970000001</v>
      </c>
      <c r="E59" s="97">
        <v>25.846466009999997</v>
      </c>
      <c r="F59" s="97">
        <v>69.470865990000007</v>
      </c>
      <c r="G59" s="98">
        <v>63.415780930000004</v>
      </c>
      <c r="H59" s="98">
        <f t="shared" si="0"/>
        <v>193.6853189</v>
      </c>
      <c r="I59" s="90"/>
    </row>
    <row r="60" spans="2:9">
      <c r="B60" s="95"/>
      <c r="C60" s="96" t="s">
        <v>212</v>
      </c>
      <c r="D60" s="97">
        <v>0.65587099000000004</v>
      </c>
      <c r="E60" s="97">
        <v>8.1258590000000002</v>
      </c>
      <c r="F60" s="97">
        <v>0.90228700000000006</v>
      </c>
      <c r="G60" s="98" t="s">
        <v>66</v>
      </c>
      <c r="H60" s="98">
        <f t="shared" si="0"/>
        <v>9.6840169899999999</v>
      </c>
      <c r="I60" s="90"/>
    </row>
    <row r="61" spans="2:9">
      <c r="B61" s="95"/>
      <c r="C61" s="96" t="s">
        <v>198</v>
      </c>
      <c r="D61" s="97">
        <v>3.9933909999999999</v>
      </c>
      <c r="E61" s="97">
        <v>24.51756</v>
      </c>
      <c r="F61" s="97">
        <v>22.891978910000002</v>
      </c>
      <c r="G61" s="98">
        <v>13.276207990000001</v>
      </c>
      <c r="H61" s="98">
        <f t="shared" si="0"/>
        <v>64.679137900000001</v>
      </c>
      <c r="I61" s="90"/>
    </row>
    <row r="62" spans="2:9">
      <c r="B62" s="99"/>
      <c r="C62" s="100" t="s">
        <v>209</v>
      </c>
      <c r="D62" s="101">
        <v>35.403344019999999</v>
      </c>
      <c r="E62" s="101">
        <v>15.398918</v>
      </c>
      <c r="F62" s="101">
        <v>58.496908980000008</v>
      </c>
      <c r="G62" s="102">
        <v>46.422501979999993</v>
      </c>
      <c r="H62" s="102">
        <f>SUM(D62:G62)</f>
        <v>155.72167297999999</v>
      </c>
      <c r="I62" s="90"/>
    </row>
    <row r="63" spans="2:9">
      <c r="B63" s="150"/>
      <c r="C63" s="151" t="s">
        <v>88</v>
      </c>
      <c r="D63" s="152">
        <f>SUM(D51:D62)</f>
        <v>208.17586499999999</v>
      </c>
      <c r="E63" s="152">
        <f t="shared" ref="E63:G63" si="5">SUM(E51:E62)</f>
        <v>198.70584102000001</v>
      </c>
      <c r="F63" s="152">
        <f t="shared" si="5"/>
        <v>352.15950397999995</v>
      </c>
      <c r="G63" s="152">
        <f t="shared" si="5"/>
        <v>344.16316688999996</v>
      </c>
      <c r="H63" s="152">
        <f>SUM(H51:H62)</f>
        <v>1103.20437689</v>
      </c>
    </row>
    <row r="64" spans="2:9">
      <c r="B64" s="91">
        <v>2016</v>
      </c>
      <c r="C64" s="92" t="s">
        <v>200</v>
      </c>
      <c r="D64" s="93">
        <v>1.376401E-2</v>
      </c>
      <c r="E64" s="93">
        <v>14.001267029999999</v>
      </c>
      <c r="F64" s="93">
        <v>1.0660019999999999</v>
      </c>
      <c r="G64" s="94">
        <v>4.2499999999999998E-4</v>
      </c>
      <c r="H64" s="98">
        <f t="shared" ref="H64:H67" si="6">SUM(D64:G64)</f>
        <v>15.081458039999998</v>
      </c>
    </row>
    <row r="65" spans="2:8">
      <c r="B65" s="95"/>
      <c r="C65" s="96" t="s">
        <v>201</v>
      </c>
      <c r="D65" s="97">
        <v>5.1839040400000007</v>
      </c>
      <c r="E65" s="97">
        <v>1.8508910000000001</v>
      </c>
      <c r="F65" s="97">
        <v>27.817612949999997</v>
      </c>
      <c r="G65" s="98">
        <v>5.931448969999999</v>
      </c>
      <c r="H65" s="98">
        <f t="shared" si="6"/>
        <v>40.783856959999994</v>
      </c>
    </row>
    <row r="66" spans="2:8">
      <c r="B66" s="95"/>
      <c r="C66" s="96" t="s">
        <v>202</v>
      </c>
      <c r="D66" s="97">
        <v>29.740412020000001</v>
      </c>
      <c r="E66" s="97">
        <v>12.69303</v>
      </c>
      <c r="F66" s="97">
        <v>67.868325979999995</v>
      </c>
      <c r="G66" s="98">
        <v>54.457932</v>
      </c>
      <c r="H66" s="98">
        <f t="shared" si="6"/>
        <v>164.75970000000001</v>
      </c>
    </row>
    <row r="67" spans="2:8">
      <c r="B67" s="95"/>
      <c r="C67" s="96" t="s">
        <v>203</v>
      </c>
      <c r="D67" s="97" t="s">
        <v>66</v>
      </c>
      <c r="E67" s="97">
        <v>6.7270079800000007</v>
      </c>
      <c r="F67" s="97">
        <v>0.33634199999999997</v>
      </c>
      <c r="G67" s="98" t="s">
        <v>66</v>
      </c>
      <c r="H67" s="98">
        <f t="shared" si="6"/>
        <v>7.0633499800000008</v>
      </c>
    </row>
    <row r="68" spans="2:8">
      <c r="B68" s="95"/>
      <c r="C68" s="96" t="s">
        <v>204</v>
      </c>
      <c r="D68" s="97">
        <v>14.202285009999999</v>
      </c>
      <c r="E68" s="97">
        <v>17.326237039999999</v>
      </c>
      <c r="F68" s="97">
        <v>35.276917049999994</v>
      </c>
      <c r="G68" s="98">
        <v>8.4021020000000011</v>
      </c>
      <c r="H68" s="98">
        <f t="shared" ref="H68:H73" si="7">SUM(D68:G68)</f>
        <v>75.2075411</v>
      </c>
    </row>
    <row r="69" spans="2:8" ht="13.9" customHeight="1">
      <c r="B69" s="95"/>
      <c r="C69" s="96" t="s">
        <v>205</v>
      </c>
      <c r="D69" s="97">
        <v>34.191086000000006</v>
      </c>
      <c r="E69" s="97">
        <v>16.941938990000004</v>
      </c>
      <c r="F69" s="97">
        <v>70.099692960000013</v>
      </c>
      <c r="G69" s="98">
        <v>4.0374099999999995</v>
      </c>
      <c r="H69" s="98">
        <f t="shared" si="7"/>
        <v>125.27012795000002</v>
      </c>
    </row>
    <row r="70" spans="2:8">
      <c r="B70" s="95"/>
      <c r="C70" s="96" t="s">
        <v>206</v>
      </c>
      <c r="D70" s="97" t="s">
        <v>66</v>
      </c>
      <c r="E70" s="97">
        <v>8.5411700499999998</v>
      </c>
      <c r="F70" s="97" t="s">
        <v>66</v>
      </c>
      <c r="G70" s="98">
        <v>2.0000000000000002E-5</v>
      </c>
      <c r="H70" s="98">
        <f t="shared" si="7"/>
        <v>8.5411900499999991</v>
      </c>
    </row>
    <row r="71" spans="2:8">
      <c r="B71" s="95"/>
      <c r="C71" s="96" t="s">
        <v>210</v>
      </c>
      <c r="D71" s="97">
        <v>29.751061050000001</v>
      </c>
      <c r="E71" s="97">
        <v>19.108841000000002</v>
      </c>
      <c r="F71" s="97">
        <v>46.702360999999996</v>
      </c>
      <c r="G71" s="98">
        <v>6.2599240199999997</v>
      </c>
      <c r="H71" s="98">
        <f t="shared" si="7"/>
        <v>101.82218707</v>
      </c>
    </row>
    <row r="72" spans="2:8" s="160" customFormat="1">
      <c r="B72" s="95"/>
      <c r="C72" s="96" t="s">
        <v>260</v>
      </c>
      <c r="D72" s="97">
        <v>34.012697000000003</v>
      </c>
      <c r="E72" s="97">
        <v>40.359092960000005</v>
      </c>
      <c r="F72" s="97">
        <v>110.10975304000002</v>
      </c>
      <c r="G72" s="98">
        <v>6.5678010000000002</v>
      </c>
      <c r="H72" s="98">
        <f t="shared" si="7"/>
        <v>191.04934400000002</v>
      </c>
    </row>
    <row r="73" spans="2:8" s="159" customFormat="1">
      <c r="B73" s="95"/>
      <c r="C73" s="96" t="s">
        <v>212</v>
      </c>
      <c r="D73" s="97" t="s">
        <v>66</v>
      </c>
      <c r="E73" s="97">
        <v>18.577441060000002</v>
      </c>
      <c r="F73" s="97">
        <v>0.412051</v>
      </c>
      <c r="G73" s="98" t="s">
        <v>66</v>
      </c>
      <c r="H73" s="98">
        <f t="shared" si="7"/>
        <v>18.989492060000003</v>
      </c>
    </row>
    <row r="74" spans="2:8" s="161" customFormat="1">
      <c r="B74" s="95"/>
      <c r="C74" s="96" t="s">
        <v>198</v>
      </c>
      <c r="D74" s="97">
        <v>22.671478</v>
      </c>
      <c r="E74" s="97">
        <v>16.640420979999998</v>
      </c>
      <c r="F74" s="97">
        <v>43.419377040000001</v>
      </c>
      <c r="G74" s="98">
        <v>4.0992090000000001</v>
      </c>
      <c r="H74" s="98">
        <f t="shared" ref="H74:H75" si="8">SUM(D74:G74)</f>
        <v>86.830485019999998</v>
      </c>
    </row>
    <row r="75" spans="2:8" s="161" customFormat="1">
      <c r="B75" s="95"/>
      <c r="C75" s="96" t="s">
        <v>209</v>
      </c>
      <c r="D75" s="97">
        <v>66.662418029999998</v>
      </c>
      <c r="E75" s="97">
        <v>32.99460697</v>
      </c>
      <c r="F75" s="97">
        <v>116.46721398999999</v>
      </c>
      <c r="G75" s="98">
        <v>11.746722999999999</v>
      </c>
      <c r="H75" s="98">
        <f t="shared" si="8"/>
        <v>227.87096198999998</v>
      </c>
    </row>
    <row r="76" spans="2:8">
      <c r="B76" s="147"/>
      <c r="C76" s="148" t="s">
        <v>88</v>
      </c>
      <c r="D76" s="149">
        <f>SUM(D64:D75)</f>
        <v>236.42910516000001</v>
      </c>
      <c r="E76" s="149">
        <f>SUM(E64:E75)</f>
        <v>205.76194506000002</v>
      </c>
      <c r="F76" s="149">
        <f>SUM(F64:F75)</f>
        <v>519.57564901000001</v>
      </c>
      <c r="G76" s="149">
        <f>SUM(G64:G75)</f>
        <v>101.50299499</v>
      </c>
      <c r="H76" s="149">
        <f>SUM(H64:H75)</f>
        <v>1063.26969422</v>
      </c>
    </row>
    <row r="77" spans="2:8">
      <c r="B77" s="91">
        <v>2017</v>
      </c>
      <c r="C77" s="92" t="s">
        <v>200</v>
      </c>
      <c r="D77" s="93" t="s">
        <v>66</v>
      </c>
      <c r="E77" s="93">
        <v>23.579535010000001</v>
      </c>
      <c r="F77" s="93">
        <v>0.10778700000000001</v>
      </c>
      <c r="G77" s="94" t="s">
        <v>66</v>
      </c>
      <c r="H77" s="98">
        <f t="shared" ref="H77:H84" si="9">SUM(D77:G77)</f>
        <v>23.687322009999999</v>
      </c>
    </row>
    <row r="78" spans="2:8" s="161" customFormat="1">
      <c r="B78" s="95"/>
      <c r="C78" s="96" t="s">
        <v>201</v>
      </c>
      <c r="D78" s="97">
        <v>23.927438019999997</v>
      </c>
      <c r="E78" s="97">
        <v>14.150867060000001</v>
      </c>
      <c r="F78" s="97">
        <v>36.297165070000005</v>
      </c>
      <c r="G78" s="98">
        <v>3.716189</v>
      </c>
      <c r="H78" s="98">
        <f t="shared" si="9"/>
        <v>78.091659150000012</v>
      </c>
    </row>
    <row r="79" spans="2:8" s="161" customFormat="1">
      <c r="B79" s="95"/>
      <c r="C79" s="96" t="s">
        <v>202</v>
      </c>
      <c r="D79" s="97">
        <v>103.44074098</v>
      </c>
      <c r="E79" s="97">
        <v>19.484278009999997</v>
      </c>
      <c r="F79" s="97">
        <v>142.27080000999999</v>
      </c>
      <c r="G79" s="98">
        <v>11.723566999999999</v>
      </c>
      <c r="H79" s="98">
        <f t="shared" si="9"/>
        <v>276.91938599999997</v>
      </c>
    </row>
    <row r="80" spans="2:8" s="161" customFormat="1">
      <c r="B80" s="95"/>
      <c r="C80" s="96" t="s">
        <v>203</v>
      </c>
      <c r="D80" s="97" t="s">
        <v>66</v>
      </c>
      <c r="E80" s="97">
        <v>19.206987939999998</v>
      </c>
      <c r="F80" s="97">
        <v>5.8699999999999996E-4</v>
      </c>
      <c r="G80" s="98">
        <v>2.1000000000000002E-5</v>
      </c>
      <c r="H80" s="98">
        <f t="shared" si="9"/>
        <v>19.207595939999997</v>
      </c>
    </row>
    <row r="81" spans="2:9" s="161" customFormat="1">
      <c r="B81" s="95"/>
      <c r="C81" s="96" t="s">
        <v>204</v>
      </c>
      <c r="D81" s="97">
        <v>72.041577029999999</v>
      </c>
      <c r="E81" s="97">
        <v>22.194449049999996</v>
      </c>
      <c r="F81" s="97">
        <v>75.500301989999997</v>
      </c>
      <c r="G81" s="98">
        <v>3.9121709999999998</v>
      </c>
      <c r="H81" s="98">
        <f t="shared" si="9"/>
        <v>173.64849906999999</v>
      </c>
    </row>
    <row r="82" spans="2:9" s="161" customFormat="1" ht="13.9" customHeight="1">
      <c r="B82" s="95"/>
      <c r="C82" s="96" t="s">
        <v>205</v>
      </c>
      <c r="D82" s="97">
        <v>101.02857698</v>
      </c>
      <c r="E82" s="97">
        <v>7.7686800099999997</v>
      </c>
      <c r="F82" s="97">
        <v>135.75231900999998</v>
      </c>
      <c r="G82" s="98">
        <v>14.114968000000001</v>
      </c>
      <c r="H82" s="98">
        <f t="shared" si="9"/>
        <v>258.66454399999998</v>
      </c>
    </row>
    <row r="83" spans="2:9" s="161" customFormat="1">
      <c r="B83" s="95"/>
      <c r="C83" s="96" t="s">
        <v>206</v>
      </c>
      <c r="D83" s="97" t="s">
        <v>66</v>
      </c>
      <c r="E83" s="97">
        <v>35.725807950000004</v>
      </c>
      <c r="F83" s="97">
        <v>0.118573</v>
      </c>
      <c r="G83" s="98" t="s">
        <v>66</v>
      </c>
      <c r="H83" s="98">
        <f t="shared" si="9"/>
        <v>35.844380950000001</v>
      </c>
    </row>
    <row r="84" spans="2:9" s="161" customFormat="1">
      <c r="B84" s="95"/>
      <c r="C84" s="96" t="s">
        <v>210</v>
      </c>
      <c r="D84" s="97">
        <v>54.845904000000004</v>
      </c>
      <c r="E84" s="97">
        <v>17.303361020000001</v>
      </c>
      <c r="F84" s="97">
        <v>68.335785999999999</v>
      </c>
      <c r="G84" s="98" t="s">
        <v>66</v>
      </c>
      <c r="H84" s="98">
        <f t="shared" si="9"/>
        <v>140.48505102000001</v>
      </c>
    </row>
    <row r="85" spans="2:9" s="161" customFormat="1">
      <c r="B85" s="95"/>
      <c r="C85" s="96" t="s">
        <v>260</v>
      </c>
      <c r="D85" s="97"/>
      <c r="E85" s="97"/>
      <c r="F85" s="97"/>
      <c r="G85" s="98"/>
      <c r="H85" s="98"/>
    </row>
    <row r="86" spans="2:9" s="161" customFormat="1">
      <c r="B86" s="95"/>
      <c r="C86" s="96" t="s">
        <v>212</v>
      </c>
      <c r="D86" s="97"/>
      <c r="E86" s="97"/>
      <c r="F86" s="97"/>
      <c r="G86" s="98"/>
      <c r="H86" s="98"/>
    </row>
    <row r="87" spans="2:9" s="161" customFormat="1">
      <c r="B87" s="95"/>
      <c r="C87" s="96" t="s">
        <v>198</v>
      </c>
      <c r="D87" s="97"/>
      <c r="E87" s="97"/>
      <c r="F87" s="97"/>
      <c r="G87" s="98"/>
      <c r="H87" s="98"/>
    </row>
    <row r="88" spans="2:9" s="161" customFormat="1">
      <c r="B88" s="95"/>
      <c r="C88" s="96" t="s">
        <v>209</v>
      </c>
      <c r="D88" s="97"/>
      <c r="E88" s="97"/>
      <c r="F88" s="97"/>
      <c r="G88" s="98"/>
      <c r="H88" s="98"/>
    </row>
    <row r="89" spans="2:9" s="161" customFormat="1">
      <c r="B89" s="147"/>
      <c r="C89" s="148" t="s">
        <v>88</v>
      </c>
      <c r="D89" s="149">
        <f>SUM(D77:D88)</f>
        <v>355.28423700999997</v>
      </c>
      <c r="E89" s="149">
        <f>SUM(E77:E88)</f>
        <v>159.41396605</v>
      </c>
      <c r="F89" s="149">
        <f>SUM(F77:F88)</f>
        <v>458.38331907999998</v>
      </c>
      <c r="G89" s="149">
        <f>SUM(G77:G88)</f>
        <v>33.466915999999998</v>
      </c>
      <c r="H89" s="149">
        <f>SUM(H77:H88)</f>
        <v>1006.5484381399999</v>
      </c>
    </row>
    <row r="90" spans="2:9" ht="15.75" thickBot="1"/>
    <row r="91" spans="2:9" ht="15.75" thickBot="1">
      <c r="B91" s="144" t="s">
        <v>214</v>
      </c>
      <c r="C91" s="145"/>
      <c r="D91" s="146">
        <f>D11+D24+D37+D50+D63+D76+D89</f>
        <v>2009.64181214</v>
      </c>
      <c r="E91" s="146">
        <f>E11+E24+E37+E50+E63+E76+E89</f>
        <v>855.26595052000005</v>
      </c>
      <c r="F91" s="146">
        <f>F11+F24+F37+F50+F63+F76+F89</f>
        <v>3006.8043124199999</v>
      </c>
      <c r="G91" s="146">
        <f>G11+G24+G37+G50+G63+G76+G89</f>
        <v>2901.00804599</v>
      </c>
      <c r="H91" s="146">
        <f>H11+H24+H37+H50+H63+H76+H89</f>
        <v>8772.7201210700005</v>
      </c>
    </row>
    <row r="92" spans="2:9">
      <c r="C92" s="96"/>
      <c r="D92" s="97"/>
      <c r="E92" s="97"/>
      <c r="F92" s="97"/>
      <c r="G92" s="97"/>
      <c r="H92" s="97"/>
    </row>
    <row r="94" spans="2:9">
      <c r="B94" s="105" t="s">
        <v>213</v>
      </c>
      <c r="C94" s="104"/>
      <c r="D94" s="103"/>
      <c r="E94" s="103"/>
      <c r="F94" s="103"/>
      <c r="G94" s="103"/>
      <c r="H94" s="103"/>
      <c r="I94" s="90"/>
    </row>
  </sheetData>
  <mergeCells count="2">
    <mergeCell ref="B3:G3"/>
    <mergeCell ref="B2:G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0"/>
  </sheetPr>
  <dimension ref="A1:J64"/>
  <sheetViews>
    <sheetView zoomScaleNormal="100" workbookViewId="0"/>
  </sheetViews>
  <sheetFormatPr baseColWidth="10" defaultColWidth="11.5703125" defaultRowHeight="15"/>
  <cols>
    <col min="1" max="1" width="14.85546875" style="270" customWidth="1"/>
    <col min="2" max="2" width="42.140625" style="270" customWidth="1"/>
    <col min="3" max="3" width="20.5703125" style="348" customWidth="1"/>
    <col min="4" max="4" width="15.7109375" style="348" customWidth="1"/>
    <col min="5" max="5" width="15.7109375" style="270" customWidth="1"/>
    <col min="6" max="6" width="25" style="270" customWidth="1"/>
    <col min="7" max="7" width="9.140625" style="270" customWidth="1"/>
    <col min="8" max="9" width="11.5703125" style="270"/>
    <col min="10" max="10" width="12.5703125" style="270" bestFit="1" customWidth="1"/>
    <col min="11" max="16384" width="11.5703125" style="270"/>
  </cols>
  <sheetData>
    <row r="1" spans="1:10" ht="17.25" customHeight="1">
      <c r="A1" s="412" t="s">
        <v>601</v>
      </c>
    </row>
    <row r="2" spans="1:10">
      <c r="A2" s="1" t="s">
        <v>661</v>
      </c>
    </row>
    <row r="3" spans="1:10">
      <c r="J3" s="413"/>
    </row>
    <row r="4" spans="1:10">
      <c r="A4" s="273" t="s">
        <v>176</v>
      </c>
      <c r="B4" s="444" t="s">
        <v>177</v>
      </c>
      <c r="C4" s="458" t="s">
        <v>178</v>
      </c>
      <c r="D4" s="458" t="s">
        <v>92</v>
      </c>
      <c r="J4" s="413"/>
    </row>
    <row r="5" spans="1:10">
      <c r="A5" s="271"/>
      <c r="J5" s="413"/>
    </row>
    <row r="6" spans="1:10">
      <c r="A6" s="271">
        <v>665</v>
      </c>
      <c r="B6" s="270" t="s">
        <v>179</v>
      </c>
      <c r="C6" s="348">
        <v>1327915.4635999994</v>
      </c>
      <c r="D6" s="414">
        <f t="shared" ref="D6:D13" si="0">C6/$F$23</f>
        <v>1.0332238914622569E-2</v>
      </c>
      <c r="F6" s="363"/>
    </row>
    <row r="7" spans="1:10">
      <c r="A7" s="271">
        <v>297</v>
      </c>
      <c r="B7" s="270" t="s">
        <v>180</v>
      </c>
      <c r="C7" s="348">
        <v>298234.72449999984</v>
      </c>
      <c r="D7" s="414">
        <f t="shared" si="0"/>
        <v>2.3205034587192985E-3</v>
      </c>
      <c r="F7" s="493"/>
      <c r="I7" s="415"/>
    </row>
    <row r="8" spans="1:10">
      <c r="A8" s="271">
        <v>170</v>
      </c>
      <c r="B8" s="270" t="s">
        <v>182</v>
      </c>
      <c r="C8" s="348">
        <v>85661.069200000027</v>
      </c>
      <c r="D8" s="414">
        <f t="shared" si="0"/>
        <v>6.6651127795211971E-4</v>
      </c>
      <c r="F8" s="493"/>
      <c r="I8" s="415"/>
    </row>
    <row r="9" spans="1:10">
      <c r="A9" s="271">
        <v>95</v>
      </c>
      <c r="B9" s="270" t="s">
        <v>181</v>
      </c>
      <c r="C9" s="348">
        <v>62135.577100000017</v>
      </c>
      <c r="D9" s="414">
        <f t="shared" si="0"/>
        <v>4.834642304372902E-4</v>
      </c>
      <c r="F9" s="493"/>
      <c r="I9" s="415"/>
    </row>
    <row r="10" spans="1:10">
      <c r="A10" s="271">
        <v>46</v>
      </c>
      <c r="B10" s="270" t="s">
        <v>183</v>
      </c>
      <c r="C10" s="348">
        <v>58934.465500000006</v>
      </c>
      <c r="D10" s="414">
        <f t="shared" si="0"/>
        <v>4.5855703509979184E-4</v>
      </c>
      <c r="F10" s="493"/>
      <c r="I10" s="415"/>
    </row>
    <row r="11" spans="1:10">
      <c r="A11" s="271">
        <v>69</v>
      </c>
      <c r="B11" s="270" t="s">
        <v>220</v>
      </c>
      <c r="C11" s="348">
        <v>32863.463599999995</v>
      </c>
      <c r="D11" s="414">
        <f t="shared" si="0"/>
        <v>2.5570389590664783E-4</v>
      </c>
      <c r="F11" s="493"/>
      <c r="I11" s="415"/>
    </row>
    <row r="12" spans="1:10">
      <c r="A12" s="271">
        <v>1</v>
      </c>
      <c r="B12" s="270" t="s">
        <v>184</v>
      </c>
      <c r="C12" s="348">
        <v>3680.5862000000002</v>
      </c>
      <c r="D12" s="416">
        <f t="shared" si="0"/>
        <v>2.8637889238194744E-5</v>
      </c>
      <c r="F12" s="493"/>
      <c r="I12" s="186"/>
    </row>
    <row r="13" spans="1:10">
      <c r="A13" s="271">
        <v>2</v>
      </c>
      <c r="B13" s="270" t="s">
        <v>425</v>
      </c>
      <c r="C13" s="348">
        <v>200</v>
      </c>
      <c r="D13" s="417">
        <f t="shared" si="0"/>
        <v>1.556159137813142E-6</v>
      </c>
      <c r="F13" s="493"/>
      <c r="I13" s="186"/>
    </row>
    <row r="15" spans="1:10">
      <c r="A15" s="418">
        <f>SUM(A6:A7)</f>
        <v>962</v>
      </c>
      <c r="B15" s="22" t="s">
        <v>185</v>
      </c>
      <c r="C15" s="23">
        <f>SUM(C6:C7)</f>
        <v>1626150.1880999992</v>
      </c>
      <c r="D15" s="419">
        <f>C15/$F$32</f>
        <v>1.2652742373341868E-2</v>
      </c>
    </row>
    <row r="18" spans="1:8">
      <c r="A18" s="120" t="s">
        <v>603</v>
      </c>
    </row>
    <row r="19" spans="1:8">
      <c r="A19" s="1" t="s">
        <v>662</v>
      </c>
    </row>
    <row r="20" spans="1:8">
      <c r="A20" s="235"/>
    </row>
    <row r="21" spans="1:8">
      <c r="A21" s="444" t="s">
        <v>433</v>
      </c>
      <c r="B21" s="444" t="s">
        <v>90</v>
      </c>
      <c r="C21" s="458" t="s">
        <v>91</v>
      </c>
      <c r="D21" s="458" t="s">
        <v>496</v>
      </c>
      <c r="E21" s="445" t="s">
        <v>92</v>
      </c>
    </row>
    <row r="22" spans="1:8" ht="7.9" customHeight="1">
      <c r="A22" s="353"/>
      <c r="B22" s="353"/>
      <c r="C22" s="420"/>
      <c r="D22" s="420"/>
      <c r="E22" s="353"/>
    </row>
    <row r="23" spans="1:8">
      <c r="A23" s="271" t="s">
        <v>93</v>
      </c>
      <c r="B23" s="270" t="s">
        <v>426</v>
      </c>
      <c r="C23" s="348">
        <v>262</v>
      </c>
      <c r="D23" s="348">
        <v>23922496</v>
      </c>
      <c r="E23" s="414">
        <f t="shared" ref="E23:E34" si="1">D23/F23</f>
        <v>0.18613605374849168</v>
      </c>
      <c r="F23" s="421">
        <v>128521560</v>
      </c>
      <c r="H23" s="363"/>
    </row>
    <row r="24" spans="1:8">
      <c r="A24" s="271">
        <v>2</v>
      </c>
      <c r="B24" s="270" t="s">
        <v>427</v>
      </c>
      <c r="C24" s="348">
        <v>54</v>
      </c>
      <c r="D24" s="348">
        <v>16580666</v>
      </c>
      <c r="E24" s="414">
        <f t="shared" si="1"/>
        <v>0.12901077453463838</v>
      </c>
      <c r="F24" s="421">
        <v>128521560</v>
      </c>
    </row>
    <row r="25" spans="1:8">
      <c r="A25" s="271" t="s">
        <v>94</v>
      </c>
      <c r="B25" s="270" t="s">
        <v>428</v>
      </c>
      <c r="C25" s="348">
        <v>66</v>
      </c>
      <c r="D25" s="348">
        <v>14931664</v>
      </c>
      <c r="E25" s="414">
        <f t="shared" si="1"/>
        <v>0.11618022688177766</v>
      </c>
      <c r="F25" s="421">
        <v>128521560</v>
      </c>
      <c r="H25" s="363"/>
    </row>
    <row r="26" spans="1:8">
      <c r="A26" s="271" t="s">
        <v>95</v>
      </c>
      <c r="B26" s="270" t="s">
        <v>96</v>
      </c>
      <c r="C26" s="348">
        <v>15</v>
      </c>
      <c r="D26" s="348">
        <v>14811758</v>
      </c>
      <c r="E26" s="414">
        <f t="shared" si="1"/>
        <v>0.11524726279388454</v>
      </c>
      <c r="F26" s="421">
        <v>128521560</v>
      </c>
      <c r="H26" s="363"/>
    </row>
    <row r="27" spans="1:8">
      <c r="A27" s="271" t="s">
        <v>97</v>
      </c>
      <c r="B27" s="270" t="s">
        <v>429</v>
      </c>
      <c r="C27" s="348">
        <v>9077</v>
      </c>
      <c r="D27" s="348">
        <v>5846394</v>
      </c>
      <c r="E27" s="414">
        <f t="shared" si="1"/>
        <v>4.548959723177963E-2</v>
      </c>
      <c r="F27" s="421">
        <v>128521560</v>
      </c>
      <c r="H27" s="363"/>
    </row>
    <row r="28" spans="1:8">
      <c r="A28" s="271" t="s">
        <v>98</v>
      </c>
      <c r="B28" s="270" t="s">
        <v>430</v>
      </c>
      <c r="C28" s="348">
        <v>61</v>
      </c>
      <c r="D28" s="348">
        <v>4156521</v>
      </c>
      <c r="E28" s="414">
        <f t="shared" si="1"/>
        <v>3.2341040678311096E-2</v>
      </c>
      <c r="F28" s="421">
        <v>128521560</v>
      </c>
      <c r="H28" s="363"/>
    </row>
    <row r="29" spans="1:8">
      <c r="A29" s="271" t="s">
        <v>99</v>
      </c>
      <c r="B29" s="270" t="s">
        <v>497</v>
      </c>
      <c r="C29" s="348">
        <v>9</v>
      </c>
      <c r="D29" s="348">
        <v>459328</v>
      </c>
      <c r="E29" s="414">
        <f t="shared" si="1"/>
        <v>3.5739373222671744E-3</v>
      </c>
      <c r="F29" s="421">
        <v>128521560</v>
      </c>
      <c r="H29" s="363"/>
    </row>
    <row r="30" spans="1:8">
      <c r="A30" s="271" t="s">
        <v>100</v>
      </c>
      <c r="B30" s="270" t="s">
        <v>498</v>
      </c>
      <c r="C30" s="348">
        <v>45</v>
      </c>
      <c r="D30" s="348">
        <v>380000</v>
      </c>
      <c r="E30" s="414">
        <f t="shared" si="1"/>
        <v>2.9567023618449696E-3</v>
      </c>
      <c r="F30" s="421">
        <v>128521560</v>
      </c>
      <c r="H30" s="363"/>
    </row>
    <row r="31" spans="1:8">
      <c r="A31" s="271" t="s">
        <v>101</v>
      </c>
      <c r="B31" s="270" t="s">
        <v>431</v>
      </c>
      <c r="C31" s="348">
        <v>2</v>
      </c>
      <c r="D31" s="348">
        <v>357267.82</v>
      </c>
      <c r="E31" s="414">
        <f t="shared" si="1"/>
        <v>2.7798279136979041E-3</v>
      </c>
      <c r="F31" s="421">
        <v>128521560</v>
      </c>
      <c r="H31" s="363"/>
    </row>
    <row r="32" spans="1:8">
      <c r="A32" s="271" t="s">
        <v>102</v>
      </c>
      <c r="B32" s="270" t="s">
        <v>432</v>
      </c>
      <c r="C32" s="348">
        <v>2147</v>
      </c>
      <c r="D32" s="348">
        <v>347369</v>
      </c>
      <c r="E32" s="414">
        <f t="shared" si="1"/>
        <v>2.7028072177150667E-3</v>
      </c>
      <c r="F32" s="421">
        <v>128521560</v>
      </c>
      <c r="H32" s="363"/>
    </row>
    <row r="33" spans="1:8">
      <c r="A33" s="270" t="s">
        <v>247</v>
      </c>
      <c r="B33" s="270" t="s">
        <v>248</v>
      </c>
      <c r="C33" s="348">
        <v>6</v>
      </c>
      <c r="D33" s="348">
        <v>223665</v>
      </c>
      <c r="E33" s="416">
        <f t="shared" si="1"/>
        <v>1.740291667794882E-3</v>
      </c>
      <c r="F33" s="421">
        <v>128521560</v>
      </c>
      <c r="H33" s="363"/>
    </row>
    <row r="34" spans="1:8">
      <c r="A34" s="271">
        <v>12</v>
      </c>
      <c r="B34" s="270" t="s">
        <v>103</v>
      </c>
      <c r="C34" s="348">
        <v>20</v>
      </c>
      <c r="D34" s="348">
        <v>4188.8599999999997</v>
      </c>
      <c r="E34" s="416">
        <f t="shared" si="1"/>
        <v>3.2592663830099786E-5</v>
      </c>
      <c r="F34" s="421">
        <v>128521560</v>
      </c>
    </row>
    <row r="36" spans="1:8">
      <c r="A36" s="22" t="s">
        <v>88</v>
      </c>
      <c r="B36" s="22"/>
      <c r="C36" s="23">
        <f>SUM(C23:C34)</f>
        <v>11764</v>
      </c>
      <c r="D36" s="23">
        <f>SUM(D23:D34)</f>
        <v>82021317.679999992</v>
      </c>
      <c r="E36" s="419">
        <f>D36/F36</f>
        <v>0.63819111501603309</v>
      </c>
      <c r="F36" s="421">
        <v>128521560</v>
      </c>
      <c r="H36" s="363"/>
    </row>
    <row r="42" spans="1:8">
      <c r="A42" s="351" t="s">
        <v>602</v>
      </c>
    </row>
    <row r="64" spans="1:1">
      <c r="A64" s="270" t="s">
        <v>186</v>
      </c>
    </row>
  </sheetData>
  <mergeCells count="1">
    <mergeCell ref="F7:F13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1"/>
  <sheetViews>
    <sheetView topLeftCell="A22" zoomScale="130" zoomScaleNormal="130" workbookViewId="0">
      <selection activeCell="E12" sqref="E12"/>
    </sheetView>
  </sheetViews>
  <sheetFormatPr baseColWidth="10" defaultColWidth="11.5703125" defaultRowHeight="12"/>
  <cols>
    <col min="1" max="1" width="18.7109375" style="4" customWidth="1"/>
    <col min="2" max="2" width="16.5703125" style="20" customWidth="1"/>
    <col min="3" max="3" width="24.28515625" style="10" customWidth="1"/>
    <col min="4" max="4" width="19.28515625" style="10" customWidth="1"/>
    <col min="5" max="5" width="26.28515625" style="10" customWidth="1"/>
    <col min="6" max="6" width="11.5703125" style="6"/>
    <col min="7" max="16384" width="11.5703125" style="4"/>
  </cols>
  <sheetData>
    <row r="1" spans="1:12" ht="15">
      <c r="A1" s="21" t="s">
        <v>110</v>
      </c>
      <c r="B1" s="4"/>
    </row>
    <row r="2" spans="1:12">
      <c r="A2" s="24"/>
      <c r="B2" s="4"/>
    </row>
    <row r="3" spans="1:12" ht="15">
      <c r="A3" s="21" t="s">
        <v>132</v>
      </c>
      <c r="B3" s="4"/>
    </row>
    <row r="4" spans="1:12" s="31" customFormat="1" ht="15">
      <c r="A4" s="42" t="s">
        <v>111</v>
      </c>
      <c r="C4" s="39"/>
      <c r="D4" s="39"/>
      <c r="E4" s="39"/>
      <c r="F4" s="35"/>
    </row>
    <row r="5" spans="1:12">
      <c r="A5" s="24"/>
      <c r="B5" s="24"/>
      <c r="C5" s="24"/>
      <c r="D5" s="28"/>
      <c r="E5" s="28"/>
      <c r="F5" s="25"/>
    </row>
    <row r="6" spans="1:12">
      <c r="A6" s="20" t="s">
        <v>130</v>
      </c>
      <c r="B6" s="4"/>
    </row>
    <row r="7" spans="1:12" s="29" customFormat="1">
      <c r="A7" s="33" t="s">
        <v>131</v>
      </c>
      <c r="C7" s="34"/>
      <c r="D7" s="34"/>
      <c r="E7" s="34"/>
      <c r="F7" s="26"/>
    </row>
    <row r="8" spans="1:12">
      <c r="B8" s="4"/>
    </row>
    <row r="9" spans="1:12">
      <c r="A9" s="41"/>
      <c r="B9" s="41"/>
      <c r="C9" s="41"/>
      <c r="D9" s="41"/>
      <c r="E9" s="41"/>
      <c r="F9" s="41"/>
    </row>
    <row r="10" spans="1:12">
      <c r="A10" s="41"/>
      <c r="B10" s="41"/>
      <c r="C10" s="41"/>
      <c r="D10" s="41"/>
      <c r="E10" s="41"/>
      <c r="F10" s="41"/>
    </row>
    <row r="11" spans="1:12" s="30" customFormat="1">
      <c r="A11" s="41"/>
      <c r="B11" s="41"/>
      <c r="C11" s="41"/>
      <c r="D11" s="41"/>
      <c r="E11" s="41"/>
      <c r="F11" s="41"/>
    </row>
    <row r="12" spans="1:12" s="19" customFormat="1">
      <c r="A12" s="41"/>
      <c r="B12" s="41"/>
      <c r="C12" s="41"/>
      <c r="D12" s="41"/>
      <c r="E12" s="41"/>
      <c r="F12" s="41"/>
    </row>
    <row r="13" spans="1:12" ht="12.75" thickBot="1">
      <c r="A13" s="41"/>
      <c r="B13" s="41"/>
      <c r="C13" s="41"/>
      <c r="D13" s="41"/>
      <c r="E13" s="41"/>
      <c r="F13" s="4"/>
    </row>
    <row r="14" spans="1:12" ht="12.75" thickBot="1">
      <c r="B14" s="494" t="s">
        <v>65</v>
      </c>
      <c r="C14" s="494"/>
      <c r="D14" s="494"/>
      <c r="E14" s="494"/>
      <c r="F14" s="494"/>
      <c r="G14" s="494"/>
      <c r="H14" s="494"/>
      <c r="I14" s="494"/>
      <c r="J14" s="494"/>
      <c r="K14" s="494"/>
      <c r="L14" s="46">
        <v>2014</v>
      </c>
    </row>
    <row r="15" spans="1:12">
      <c r="A15" s="11" t="s">
        <v>113</v>
      </c>
      <c r="B15" s="11">
        <v>2004</v>
      </c>
      <c r="C15" s="11">
        <v>2005</v>
      </c>
      <c r="D15" s="11">
        <v>2006</v>
      </c>
      <c r="E15" s="11">
        <v>2007</v>
      </c>
      <c r="F15" s="11">
        <v>2008</v>
      </c>
      <c r="G15" s="11">
        <v>2009</v>
      </c>
      <c r="H15" s="11">
        <v>2010</v>
      </c>
      <c r="I15" s="11">
        <v>2011</v>
      </c>
      <c r="J15" s="11">
        <v>2012</v>
      </c>
      <c r="K15" s="11">
        <v>2013</v>
      </c>
      <c r="L15" s="11" t="s">
        <v>114</v>
      </c>
    </row>
    <row r="16" spans="1:12">
      <c r="A16" s="43" t="s">
        <v>115</v>
      </c>
      <c r="B16" s="13">
        <v>2016.3388019675995</v>
      </c>
      <c r="C16" s="13">
        <v>2069.2028821975996</v>
      </c>
      <c r="D16" s="13">
        <v>2650.7768734652409</v>
      </c>
      <c r="E16" s="13">
        <v>2747.715576605241</v>
      </c>
      <c r="F16" s="13">
        <v>3203.9595314852409</v>
      </c>
      <c r="G16" s="13">
        <v>4126.3384317552409</v>
      </c>
      <c r="H16" s="13">
        <v>5028.4463977652413</v>
      </c>
      <c r="I16" s="13">
        <v>5390.9563147666759</v>
      </c>
      <c r="J16" s="13">
        <v>5611.7135050666739</v>
      </c>
      <c r="K16" s="13">
        <v>5591.9661155892481</v>
      </c>
      <c r="L16" s="50">
        <v>5604.437890047554</v>
      </c>
    </row>
    <row r="17" spans="1:12">
      <c r="A17" s="43" t="s">
        <v>116</v>
      </c>
      <c r="B17" s="13">
        <v>1967.4867882353153</v>
      </c>
      <c r="C17" s="13">
        <v>2300.3104409025186</v>
      </c>
      <c r="D17" s="13">
        <v>2498.6154783761099</v>
      </c>
      <c r="E17" s="13">
        <v>2564.8533505304817</v>
      </c>
      <c r="F17" s="13">
        <v>3614.639977182519</v>
      </c>
      <c r="G17" s="13">
        <v>3736.3777963800471</v>
      </c>
      <c r="H17" s="13">
        <v>3895.533183941855</v>
      </c>
      <c r="I17" s="13">
        <v>4081.8216594039341</v>
      </c>
      <c r="J17" s="13">
        <v>4213.4929441154027</v>
      </c>
      <c r="K17" s="13">
        <v>4221.7054745731493</v>
      </c>
      <c r="L17" s="50">
        <v>4221.7054745731493</v>
      </c>
    </row>
    <row r="18" spans="1:12">
      <c r="A18" s="43" t="s">
        <v>117</v>
      </c>
      <c r="B18" s="13">
        <v>4310.2889765974332</v>
      </c>
      <c r="C18" s="13">
        <v>3687.8409155089694</v>
      </c>
      <c r="D18" s="13">
        <v>3679.6163955789693</v>
      </c>
      <c r="E18" s="13">
        <v>3751.1475445490769</v>
      </c>
      <c r="F18" s="13">
        <v>3651.869068069077</v>
      </c>
      <c r="G18" s="13">
        <v>3699.6450680690768</v>
      </c>
      <c r="H18" s="13">
        <v>3788.6378504935014</v>
      </c>
      <c r="I18" s="13">
        <v>3808.0378504935015</v>
      </c>
      <c r="J18" s="13">
        <v>3932.3510261539277</v>
      </c>
      <c r="K18" s="13">
        <v>3932.3510261539277</v>
      </c>
      <c r="L18" s="50">
        <v>3932.3510261539277</v>
      </c>
    </row>
    <row r="19" spans="1:12">
      <c r="A19" s="43" t="s">
        <v>118</v>
      </c>
      <c r="B19" s="13">
        <v>2375.2657345309881</v>
      </c>
      <c r="C19" s="13">
        <v>2297.5666158672607</v>
      </c>
      <c r="D19" s="13">
        <v>2792.1466584639056</v>
      </c>
      <c r="E19" s="13">
        <v>2811.1531355880411</v>
      </c>
      <c r="F19" s="13">
        <v>2925.1640428204187</v>
      </c>
      <c r="G19" s="13">
        <v>3061.2952120130963</v>
      </c>
      <c r="H19" s="13">
        <v>3094.9237797424066</v>
      </c>
      <c r="I19" s="13">
        <v>3107.5768861233728</v>
      </c>
      <c r="J19" s="13">
        <v>3126.2969148318903</v>
      </c>
      <c r="K19" s="13">
        <v>3138.4254700834599</v>
      </c>
      <c r="L19" s="50">
        <v>3163.4254700834599</v>
      </c>
    </row>
    <row r="20" spans="1:12">
      <c r="A20" s="43" t="s">
        <v>119</v>
      </c>
      <c r="B20" s="13">
        <v>1647.7702663745179</v>
      </c>
      <c r="C20" s="13">
        <v>1647.7702663745179</v>
      </c>
      <c r="D20" s="13">
        <v>1664.2388943545179</v>
      </c>
      <c r="E20" s="13">
        <v>1672.9916918245178</v>
      </c>
      <c r="F20" s="13">
        <v>1831.8265378245178</v>
      </c>
      <c r="G20" s="13">
        <v>2189.607049927668</v>
      </c>
      <c r="H20" s="13">
        <v>2454.9098617485233</v>
      </c>
      <c r="I20" s="13">
        <v>2513.4107839465137</v>
      </c>
      <c r="J20" s="13">
        <v>2616.594687318357</v>
      </c>
      <c r="K20" s="13">
        <v>3063.2399150183601</v>
      </c>
      <c r="L20" s="50">
        <v>3065.6903698802112</v>
      </c>
    </row>
    <row r="21" spans="1:12">
      <c r="A21" s="43" t="s">
        <v>120</v>
      </c>
      <c r="B21" s="13">
        <v>667.25720348266987</v>
      </c>
      <c r="C21" s="13">
        <v>665.26879978330419</v>
      </c>
      <c r="D21" s="13">
        <v>701.30914819929308</v>
      </c>
      <c r="E21" s="13">
        <v>710.54980143030332</v>
      </c>
      <c r="F21" s="13">
        <v>725.83371774085163</v>
      </c>
      <c r="G21" s="13">
        <v>755.97493951085164</v>
      </c>
      <c r="H21" s="13">
        <v>786.85445501085167</v>
      </c>
      <c r="I21" s="13">
        <v>794.52936158257012</v>
      </c>
      <c r="J21" s="13">
        <v>795.82925658257011</v>
      </c>
      <c r="K21" s="13">
        <v>796.82925658257011</v>
      </c>
      <c r="L21" s="50">
        <v>797.82925658257011</v>
      </c>
    </row>
    <row r="22" spans="1:12">
      <c r="A22" s="43" t="s">
        <v>121</v>
      </c>
      <c r="B22" s="13">
        <v>207.93021826308302</v>
      </c>
      <c r="C22" s="13">
        <v>207.93021826308302</v>
      </c>
      <c r="D22" s="13">
        <v>207.93021826308302</v>
      </c>
      <c r="E22" s="13">
        <v>233.2223947022014</v>
      </c>
      <c r="F22" s="13">
        <v>394.35828970220143</v>
      </c>
      <c r="G22" s="13">
        <v>415.98610970220142</v>
      </c>
      <c r="H22" s="13">
        <v>637.77964370220138</v>
      </c>
      <c r="I22" s="13">
        <v>657.77959870220138</v>
      </c>
      <c r="J22" s="13">
        <v>679.67954870220171</v>
      </c>
      <c r="K22" s="13">
        <v>679.67954870220171</v>
      </c>
      <c r="L22" s="50">
        <v>679.67954870220171</v>
      </c>
    </row>
    <row r="23" spans="1:12">
      <c r="A23" s="43" t="s">
        <v>122</v>
      </c>
      <c r="B23" s="13">
        <v>373.23570599663424</v>
      </c>
      <c r="C23" s="13">
        <v>384.93353697616629</v>
      </c>
      <c r="D23" s="13">
        <v>395.68009606137497</v>
      </c>
      <c r="E23" s="13">
        <v>420.72520141006299</v>
      </c>
      <c r="F23" s="13">
        <v>444.86441439006302</v>
      </c>
      <c r="G23" s="13">
        <v>554.86128963006297</v>
      </c>
      <c r="H23" s="13">
        <v>647.16456323334512</v>
      </c>
      <c r="I23" s="13">
        <v>654.19884916276044</v>
      </c>
      <c r="J23" s="13">
        <v>657.96556011613347</v>
      </c>
      <c r="K23" s="13">
        <v>674.21752252396402</v>
      </c>
      <c r="L23" s="50">
        <v>674.21752252396402</v>
      </c>
    </row>
    <row r="24" spans="1:12">
      <c r="A24" s="43" t="s">
        <v>123</v>
      </c>
      <c r="B24" s="13">
        <v>248.44516128020001</v>
      </c>
      <c r="C24" s="13">
        <v>265.24541328020001</v>
      </c>
      <c r="D24" s="13">
        <v>265.24541328020001</v>
      </c>
      <c r="E24" s="13">
        <v>265.24541328020001</v>
      </c>
      <c r="F24" s="13">
        <v>302.86211052020002</v>
      </c>
      <c r="G24" s="13">
        <v>322.86717758642072</v>
      </c>
      <c r="H24" s="13">
        <v>331.30892958238934</v>
      </c>
      <c r="I24" s="13">
        <v>360.17504258289864</v>
      </c>
      <c r="J24" s="13">
        <v>361.91967448473912</v>
      </c>
      <c r="K24" s="13">
        <v>365.59100315606781</v>
      </c>
      <c r="L24" s="50">
        <v>360.06981334605672</v>
      </c>
    </row>
    <row r="25" spans="1:12">
      <c r="A25" s="43" t="s">
        <v>124</v>
      </c>
      <c r="B25" s="13">
        <v>86.074439959419195</v>
      </c>
      <c r="C25" s="13">
        <v>95.21343995941919</v>
      </c>
      <c r="D25" s="13">
        <v>124.1948540138946</v>
      </c>
      <c r="E25" s="13">
        <v>163.87990531779587</v>
      </c>
      <c r="F25" s="13">
        <v>204.70128749981606</v>
      </c>
      <c r="G25" s="13">
        <v>224.93950015858047</v>
      </c>
      <c r="H25" s="13">
        <v>329.08729649534104</v>
      </c>
      <c r="I25" s="13">
        <v>329.08729649534104</v>
      </c>
      <c r="J25" s="13">
        <v>339.15682447534101</v>
      </c>
      <c r="K25" s="13">
        <v>344.04136843279014</v>
      </c>
      <c r="L25" s="50">
        <v>344.04136843279014</v>
      </c>
    </row>
    <row r="26" spans="1:12">
      <c r="A26" s="43" t="s">
        <v>125</v>
      </c>
      <c r="B26" s="13">
        <v>9.9844459099999998</v>
      </c>
      <c r="C26" s="13">
        <v>14.49959743</v>
      </c>
      <c r="D26" s="13">
        <v>132.99959742999999</v>
      </c>
      <c r="E26" s="13">
        <v>162.99959742999999</v>
      </c>
      <c r="F26" s="13">
        <v>162.99959742999999</v>
      </c>
      <c r="G26" s="13">
        <v>162.99959742999999</v>
      </c>
      <c r="H26" s="13">
        <v>163.01441792799861</v>
      </c>
      <c r="I26" s="13">
        <v>163.01441792799861</v>
      </c>
      <c r="J26" s="13">
        <v>163.01441792799861</v>
      </c>
      <c r="K26" s="13">
        <v>163.01441792799861</v>
      </c>
      <c r="L26" s="50">
        <v>163.01441792799861</v>
      </c>
    </row>
    <row r="27" spans="1:12">
      <c r="A27" s="43" t="s">
        <v>126</v>
      </c>
      <c r="B27" s="13">
        <v>62.102777143296592</v>
      </c>
      <c r="C27" s="13">
        <v>63.238038683296594</v>
      </c>
      <c r="D27" s="13">
        <v>63.367988803296591</v>
      </c>
      <c r="E27" s="13">
        <v>63.542948803296589</v>
      </c>
      <c r="F27" s="13">
        <v>63.798127193296587</v>
      </c>
      <c r="G27" s="13">
        <v>72.294871953296592</v>
      </c>
      <c r="H27" s="13">
        <v>76.554871953296598</v>
      </c>
      <c r="I27" s="13">
        <v>76.554871953296598</v>
      </c>
      <c r="J27" s="13">
        <v>81.554871953296598</v>
      </c>
      <c r="K27" s="13">
        <v>83.139495953296588</v>
      </c>
      <c r="L27" s="50">
        <v>83.139495953296588</v>
      </c>
    </row>
    <row r="28" spans="1:12">
      <c r="A28" s="43" t="s">
        <v>127</v>
      </c>
      <c r="B28" s="13">
        <v>44.403113932829655</v>
      </c>
      <c r="C28" s="13">
        <v>44.403113932829655</v>
      </c>
      <c r="D28" s="13">
        <v>44.403113932829655</v>
      </c>
      <c r="E28" s="13">
        <v>44.403113932829655</v>
      </c>
      <c r="F28" s="13">
        <v>45.227177792829657</v>
      </c>
      <c r="G28" s="13">
        <v>45.227177792829657</v>
      </c>
      <c r="H28" s="13">
        <v>45.227177792829657</v>
      </c>
      <c r="I28" s="13">
        <v>45.227177792829657</v>
      </c>
      <c r="J28" s="13">
        <v>45.227177792829657</v>
      </c>
      <c r="K28" s="13">
        <v>45.227177792829657</v>
      </c>
      <c r="L28" s="50">
        <v>70.536118793185906</v>
      </c>
    </row>
    <row r="29" spans="1:12">
      <c r="A29" s="43" t="s">
        <v>128</v>
      </c>
      <c r="B29" s="13">
        <v>24.844261986992819</v>
      </c>
      <c r="C29" s="13">
        <v>25.14426198699282</v>
      </c>
      <c r="D29" s="13">
        <v>25.724163788794623</v>
      </c>
      <c r="E29" s="13">
        <v>25.724163788794623</v>
      </c>
      <c r="F29" s="13">
        <v>26.84976370015994</v>
      </c>
      <c r="G29" s="13">
        <v>28.299685700189993</v>
      </c>
      <c r="H29" s="13">
        <v>29.798364000189995</v>
      </c>
      <c r="I29" s="13">
        <v>32.65497576986705</v>
      </c>
      <c r="J29" s="13">
        <v>32.65497576986705</v>
      </c>
      <c r="K29" s="13">
        <v>32.65497576986705</v>
      </c>
      <c r="L29" s="50">
        <v>32.65497576986705</v>
      </c>
    </row>
    <row r="30" spans="1:12">
      <c r="A30" s="43" t="s">
        <v>129</v>
      </c>
      <c r="B30" s="13">
        <v>1.2449411000000001</v>
      </c>
      <c r="C30" s="13">
        <v>1.2449411000000001</v>
      </c>
      <c r="D30" s="13">
        <v>1.2449411000000001</v>
      </c>
      <c r="E30" s="13">
        <v>1.2449411000000001</v>
      </c>
      <c r="F30" s="13">
        <v>1.2449411000000001</v>
      </c>
      <c r="G30" s="13">
        <v>1.2449411000000001</v>
      </c>
      <c r="H30" s="13">
        <v>1.2449411000000001</v>
      </c>
      <c r="I30" s="13">
        <v>1.2449411000000001</v>
      </c>
      <c r="J30" s="13">
        <v>1.2449411000000001</v>
      </c>
      <c r="K30" s="13">
        <v>1.2449411000000001</v>
      </c>
      <c r="L30" s="50">
        <v>1.2449411000000001</v>
      </c>
    </row>
    <row r="31" spans="1:12">
      <c r="A31" s="44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51"/>
    </row>
    <row r="32" spans="1:12">
      <c r="A32" s="45" t="s">
        <v>88</v>
      </c>
      <c r="B32" s="47">
        <f>SUM(B16:B30)</f>
        <v>14042.672836760981</v>
      </c>
      <c r="C32" s="48">
        <f t="shared" ref="C32:L32" si="0">SUM(C16:C30)</f>
        <v>13769.812482246158</v>
      </c>
      <c r="D32" s="48">
        <f t="shared" si="0"/>
        <v>15247.493835111507</v>
      </c>
      <c r="E32" s="48">
        <f t="shared" si="0"/>
        <v>15639.39878029284</v>
      </c>
      <c r="F32" s="48">
        <f t="shared" si="0"/>
        <v>17600.198584451187</v>
      </c>
      <c r="G32" s="48">
        <f t="shared" si="0"/>
        <v>19397.958848709561</v>
      </c>
      <c r="H32" s="48">
        <f t="shared" si="0"/>
        <v>21310.485734489972</v>
      </c>
      <c r="I32" s="48">
        <f t="shared" si="0"/>
        <v>22016.270027803759</v>
      </c>
      <c r="J32" s="48">
        <f t="shared" si="0"/>
        <v>22658.696326391229</v>
      </c>
      <c r="K32" s="48">
        <f t="shared" si="0"/>
        <v>23133.327709359728</v>
      </c>
      <c r="L32" s="53">
        <f t="shared" si="0"/>
        <v>23194.037689870234</v>
      </c>
    </row>
    <row r="33" spans="1:9">
      <c r="A33" s="41"/>
      <c r="B33" s="41"/>
      <c r="C33" s="41"/>
      <c r="D33" s="41"/>
      <c r="E33" s="41"/>
    </row>
    <row r="34" spans="1:9">
      <c r="D34" s="41"/>
      <c r="E34" s="41"/>
    </row>
    <row r="35" spans="1:9" ht="15">
      <c r="A35" s="21" t="s">
        <v>164</v>
      </c>
      <c r="B35" s="41"/>
      <c r="C35" s="41"/>
      <c r="D35" s="41"/>
      <c r="E35" s="41"/>
    </row>
    <row r="36" spans="1:9">
      <c r="A36" s="20" t="s">
        <v>130</v>
      </c>
      <c r="B36" s="4"/>
    </row>
    <row r="37" spans="1:9" s="29" customFormat="1">
      <c r="A37" s="33" t="s">
        <v>131</v>
      </c>
      <c r="C37" s="34"/>
      <c r="D37" s="34"/>
      <c r="E37" s="34"/>
      <c r="F37" s="26"/>
    </row>
    <row r="38" spans="1:9" ht="15.75" thickBot="1">
      <c r="A38" s="21"/>
      <c r="B38" s="41"/>
      <c r="C38" s="41"/>
      <c r="D38" s="41"/>
      <c r="E38" s="41"/>
    </row>
    <row r="39" spans="1:9" s="6" customFormat="1" ht="12.75" thickBot="1">
      <c r="A39" s="41"/>
      <c r="B39" s="46">
        <v>2014</v>
      </c>
      <c r="C39" s="41"/>
      <c r="D39" s="41"/>
      <c r="E39" s="41"/>
      <c r="G39" s="4"/>
      <c r="H39" s="4"/>
      <c r="I39" s="4"/>
    </row>
    <row r="40" spans="1:9" s="6" customFormat="1">
      <c r="A40" s="11" t="s">
        <v>113</v>
      </c>
      <c r="B40" s="11" t="s">
        <v>163</v>
      </c>
      <c r="C40" s="41"/>
      <c r="D40" s="41"/>
      <c r="E40" s="41"/>
      <c r="G40" s="4"/>
      <c r="H40" s="4"/>
      <c r="I40" s="4"/>
    </row>
    <row r="41" spans="1:9" s="6" customFormat="1">
      <c r="A41" s="43" t="s">
        <v>64</v>
      </c>
      <c r="B41" s="50">
        <v>2.6195341199999995</v>
      </c>
      <c r="C41" s="41"/>
      <c r="D41" s="41"/>
      <c r="E41" s="41"/>
      <c r="G41" s="4"/>
      <c r="H41" s="4"/>
      <c r="I41" s="4"/>
    </row>
    <row r="42" spans="1:9" s="6" customFormat="1">
      <c r="A42" s="43" t="s">
        <v>106</v>
      </c>
      <c r="B42" s="50">
        <v>2299.8891868837809</v>
      </c>
      <c r="C42" s="41"/>
      <c r="D42" s="41"/>
      <c r="E42" s="41"/>
      <c r="G42" s="4"/>
      <c r="H42" s="4"/>
      <c r="I42" s="4"/>
    </row>
    <row r="43" spans="1:9" s="6" customFormat="1">
      <c r="A43" s="43" t="s">
        <v>136</v>
      </c>
      <c r="B43" s="50">
        <v>939.77661745620821</v>
      </c>
      <c r="C43" s="41"/>
      <c r="D43" s="41"/>
      <c r="E43" s="41"/>
      <c r="G43" s="4"/>
      <c r="H43" s="4"/>
      <c r="I43" s="4"/>
    </row>
    <row r="44" spans="1:9" s="6" customFormat="1">
      <c r="A44" s="43" t="s">
        <v>137</v>
      </c>
      <c r="B44" s="50">
        <v>409.890173564554</v>
      </c>
      <c r="C44" s="41"/>
      <c r="D44" s="41"/>
      <c r="E44" s="41"/>
      <c r="G44" s="4"/>
      <c r="H44" s="4"/>
      <c r="I44" s="4"/>
    </row>
    <row r="45" spans="1:9" s="6" customFormat="1">
      <c r="A45" s="43" t="s">
        <v>107</v>
      </c>
      <c r="B45" s="50">
        <v>192.060598877231</v>
      </c>
      <c r="C45" s="41"/>
      <c r="D45" s="41"/>
      <c r="E45" s="41"/>
      <c r="G45" s="4"/>
      <c r="H45" s="4"/>
      <c r="I45" s="4"/>
    </row>
    <row r="46" spans="1:9" s="6" customFormat="1">
      <c r="A46" s="43" t="s">
        <v>63</v>
      </c>
      <c r="B46" s="50">
        <v>708.35876683000004</v>
      </c>
      <c r="C46" s="41"/>
      <c r="D46" s="41"/>
      <c r="E46" s="41"/>
      <c r="G46" s="4"/>
      <c r="H46" s="4"/>
      <c r="I46" s="4"/>
    </row>
    <row r="47" spans="1:9" s="6" customFormat="1">
      <c r="A47" s="43" t="s">
        <v>108</v>
      </c>
      <c r="B47" s="50">
        <v>0</v>
      </c>
      <c r="C47" s="41"/>
      <c r="D47" s="41"/>
      <c r="E47" s="41"/>
      <c r="G47" s="4"/>
      <c r="H47" s="4"/>
      <c r="I47" s="4"/>
    </row>
    <row r="48" spans="1:9" s="6" customFormat="1">
      <c r="A48" s="43" t="s">
        <v>105</v>
      </c>
      <c r="B48" s="50">
        <v>349.00856413600337</v>
      </c>
      <c r="C48" s="41"/>
      <c r="D48" s="41"/>
      <c r="E48" s="41"/>
      <c r="G48" s="4"/>
      <c r="H48" s="4"/>
      <c r="I48" s="4"/>
    </row>
    <row r="49" spans="1:9" s="6" customFormat="1">
      <c r="A49" s="43" t="s">
        <v>138</v>
      </c>
      <c r="B49" s="50">
        <v>38.648328444955993</v>
      </c>
      <c r="C49" s="41"/>
      <c r="D49" s="41"/>
      <c r="E49" s="41"/>
      <c r="G49" s="4"/>
      <c r="H49" s="4"/>
      <c r="I49" s="4"/>
    </row>
    <row r="50" spans="1:9" s="6" customFormat="1">
      <c r="A50" s="43" t="s">
        <v>139</v>
      </c>
      <c r="B50" s="50">
        <v>225.71720261000002</v>
      </c>
      <c r="C50" s="41"/>
      <c r="D50" s="41"/>
      <c r="E50" s="41"/>
      <c r="G50" s="4"/>
      <c r="H50" s="4"/>
      <c r="I50" s="4"/>
    </row>
    <row r="51" spans="1:9" s="6" customFormat="1">
      <c r="A51" s="43" t="s">
        <v>140</v>
      </c>
      <c r="B51" s="50">
        <v>24.987835522574006</v>
      </c>
      <c r="C51" s="41"/>
      <c r="D51" s="41"/>
      <c r="E51" s="41"/>
      <c r="G51" s="4"/>
      <c r="H51" s="4"/>
      <c r="I51" s="4"/>
    </row>
    <row r="52" spans="1:9" s="6" customFormat="1">
      <c r="A52" s="43" t="s">
        <v>104</v>
      </c>
      <c r="B52" s="50">
        <v>12.183352823274996</v>
      </c>
      <c r="C52" s="41"/>
      <c r="D52" s="41"/>
      <c r="E52" s="41"/>
      <c r="G52" s="4"/>
      <c r="H52" s="4"/>
      <c r="I52" s="4"/>
    </row>
    <row r="53" spans="1:9" s="6" customFormat="1">
      <c r="A53" s="43" t="s">
        <v>141</v>
      </c>
      <c r="B53" s="50">
        <v>0</v>
      </c>
      <c r="C53" s="41"/>
      <c r="D53" s="41"/>
      <c r="E53" s="41"/>
      <c r="G53" s="4"/>
      <c r="H53" s="4"/>
      <c r="I53" s="4"/>
    </row>
    <row r="54" spans="1:9" s="6" customFormat="1">
      <c r="A54" s="43" t="s">
        <v>60</v>
      </c>
      <c r="B54" s="50">
        <v>181.25979093999999</v>
      </c>
      <c r="C54" s="41"/>
      <c r="D54" s="41"/>
      <c r="E54" s="41"/>
      <c r="G54" s="4"/>
      <c r="H54" s="4"/>
      <c r="I54" s="4"/>
    </row>
    <row r="55" spans="1:9" s="6" customFormat="1">
      <c r="A55" s="43" t="s">
        <v>142</v>
      </c>
      <c r="B55" s="50">
        <v>19.203540126541</v>
      </c>
      <c r="C55" s="41"/>
      <c r="D55" s="41"/>
      <c r="E55" s="41"/>
      <c r="G55" s="4"/>
      <c r="H55" s="4"/>
      <c r="I55" s="4"/>
    </row>
    <row r="56" spans="1:9" s="6" customFormat="1">
      <c r="A56" s="43" t="s">
        <v>143</v>
      </c>
      <c r="B56" s="50">
        <v>0</v>
      </c>
      <c r="C56" s="41"/>
      <c r="D56" s="41"/>
      <c r="E56" s="41"/>
      <c r="G56" s="4"/>
      <c r="H56" s="4"/>
      <c r="I56" s="4"/>
    </row>
    <row r="57" spans="1:9" s="6" customFormat="1">
      <c r="A57" s="43" t="s">
        <v>59</v>
      </c>
      <c r="B57" s="50">
        <v>157.78027131143469</v>
      </c>
      <c r="C57" s="41"/>
      <c r="D57" s="41"/>
      <c r="E57" s="41"/>
      <c r="G57" s="4"/>
      <c r="H57" s="4"/>
      <c r="I57" s="4"/>
    </row>
    <row r="58" spans="1:9" s="6" customFormat="1">
      <c r="A58" s="43" t="s">
        <v>61</v>
      </c>
      <c r="B58" s="50">
        <v>2.4854901905310003</v>
      </c>
      <c r="C58" s="41"/>
      <c r="D58" s="41"/>
      <c r="E58" s="41"/>
      <c r="G58" s="4"/>
      <c r="H58" s="4"/>
      <c r="I58" s="4"/>
    </row>
    <row r="59" spans="1:9" s="6" customFormat="1">
      <c r="A59" s="43" t="s">
        <v>144</v>
      </c>
      <c r="B59" s="50">
        <v>0</v>
      </c>
      <c r="C59" s="41"/>
      <c r="D59" s="41"/>
      <c r="E59" s="41"/>
      <c r="G59" s="4"/>
      <c r="H59" s="4"/>
      <c r="I59" s="4"/>
    </row>
    <row r="60" spans="1:9" s="6" customFormat="1">
      <c r="A60" s="43" t="s">
        <v>145</v>
      </c>
      <c r="B60" s="50">
        <v>0.32579999999999998</v>
      </c>
      <c r="C60" s="41"/>
      <c r="D60" s="41"/>
      <c r="E60" s="41"/>
      <c r="G60" s="4"/>
      <c r="H60" s="4"/>
      <c r="I60" s="4"/>
    </row>
    <row r="61" spans="1:9" s="6" customFormat="1">
      <c r="A61" s="43" t="s">
        <v>146</v>
      </c>
      <c r="B61" s="50">
        <v>0</v>
      </c>
      <c r="C61" s="41"/>
      <c r="D61" s="41"/>
      <c r="E61" s="41"/>
      <c r="G61" s="4"/>
      <c r="H61" s="4"/>
      <c r="I61" s="4"/>
    </row>
    <row r="62" spans="1:9" s="6" customFormat="1">
      <c r="A62" s="43" t="s">
        <v>62</v>
      </c>
      <c r="B62" s="50">
        <v>11.707172521522002</v>
      </c>
      <c r="C62" s="41"/>
      <c r="D62" s="41"/>
      <c r="E62" s="41"/>
      <c r="G62" s="4"/>
      <c r="H62" s="4"/>
      <c r="I62" s="4"/>
    </row>
    <row r="63" spans="1:9" s="6" customFormat="1">
      <c r="A63" s="43" t="s">
        <v>147</v>
      </c>
      <c r="B63" s="50">
        <v>0</v>
      </c>
      <c r="C63" s="41"/>
      <c r="D63" s="41"/>
      <c r="E63" s="41"/>
      <c r="G63" s="4"/>
      <c r="H63" s="4"/>
      <c r="I63" s="4"/>
    </row>
    <row r="64" spans="1:9" s="6" customFormat="1">
      <c r="A64" s="43" t="s">
        <v>148</v>
      </c>
      <c r="B64" s="50">
        <v>1.4210854715202003E-20</v>
      </c>
      <c r="C64" s="41"/>
      <c r="D64" s="41"/>
      <c r="E64" s="41"/>
      <c r="G64" s="4"/>
      <c r="H64" s="4"/>
      <c r="I64" s="4"/>
    </row>
    <row r="65" spans="1:23" s="6" customFormat="1">
      <c r="A65" s="43" t="s">
        <v>149</v>
      </c>
      <c r="B65" s="50">
        <v>0</v>
      </c>
      <c r="C65" s="41"/>
      <c r="D65" s="41"/>
      <c r="E65" s="41"/>
      <c r="G65" s="4"/>
      <c r="H65" s="4"/>
      <c r="I65" s="4"/>
    </row>
    <row r="66" spans="1:23" s="6" customFormat="1">
      <c r="A66" s="43" t="s">
        <v>150</v>
      </c>
      <c r="B66" s="50">
        <v>5.9000216424465184E-11</v>
      </c>
      <c r="C66" s="41"/>
      <c r="D66" s="41"/>
      <c r="E66" s="41"/>
      <c r="G66" s="4"/>
      <c r="H66" s="4"/>
      <c r="I66" s="4"/>
    </row>
    <row r="67" spans="1:23" s="6" customFormat="1">
      <c r="A67" s="43" t="s">
        <v>151</v>
      </c>
      <c r="B67" s="50">
        <v>1.9599999999999999E-3</v>
      </c>
      <c r="C67" s="41"/>
      <c r="D67" s="41"/>
      <c r="E67" s="41"/>
      <c r="G67" s="4"/>
      <c r="H67" s="4"/>
      <c r="I67" s="4"/>
    </row>
    <row r="68" spans="1:23" s="6" customFormat="1">
      <c r="A68" s="43" t="s">
        <v>152</v>
      </c>
      <c r="B68" s="50">
        <v>5.6843418860808012E-20</v>
      </c>
      <c r="C68" s="41"/>
      <c r="D68" s="41"/>
      <c r="E68" s="41"/>
    </row>
    <row r="69" spans="1:23" s="6" customFormat="1">
      <c r="A69" s="43" t="s">
        <v>153</v>
      </c>
      <c r="B69" s="50">
        <v>0</v>
      </c>
      <c r="C69" s="41"/>
      <c r="D69" s="41"/>
      <c r="E69" s="41"/>
    </row>
    <row r="70" spans="1:23" s="6" customFormat="1">
      <c r="A70" s="43" t="s">
        <v>154</v>
      </c>
      <c r="B70" s="50">
        <v>0</v>
      </c>
      <c r="C70" s="41"/>
      <c r="D70" s="41"/>
      <c r="E70" s="41"/>
    </row>
    <row r="71" spans="1:23" s="6" customFormat="1">
      <c r="A71" s="43" t="s">
        <v>155</v>
      </c>
      <c r="B71" s="50">
        <v>5.6843418860808012E-20</v>
      </c>
      <c r="C71" s="41"/>
      <c r="D71" s="41"/>
      <c r="E71" s="41"/>
    </row>
    <row r="72" spans="1:23" s="6" customFormat="1">
      <c r="A72" s="43" t="s">
        <v>156</v>
      </c>
      <c r="B72" s="50">
        <v>4.6701499999999996</v>
      </c>
      <c r="C72" s="41"/>
      <c r="D72" s="41"/>
      <c r="E72" s="41"/>
    </row>
    <row r="73" spans="1:23" s="6" customFormat="1">
      <c r="A73" s="43" t="s">
        <v>157</v>
      </c>
      <c r="B73" s="50">
        <v>0</v>
      </c>
      <c r="C73" s="41"/>
      <c r="D73" s="41"/>
      <c r="E73" s="41"/>
    </row>
    <row r="74" spans="1:23" s="6" customFormat="1">
      <c r="A74" s="43" t="s">
        <v>158</v>
      </c>
      <c r="B74" s="50">
        <v>0</v>
      </c>
      <c r="C74" s="41"/>
      <c r="D74" s="41"/>
      <c r="E74" s="41"/>
    </row>
    <row r="75" spans="1:23" s="6" customFormat="1">
      <c r="A75" s="43" t="s">
        <v>159</v>
      </c>
      <c r="B75" s="50">
        <v>4.7643486383059042</v>
      </c>
      <c r="C75" s="41"/>
      <c r="D75" s="41"/>
      <c r="E75" s="41"/>
    </row>
    <row r="76" spans="1:23" s="6" customFormat="1">
      <c r="A76" s="43" t="s">
        <v>160</v>
      </c>
      <c r="B76" s="50">
        <v>2.1400000000000003E-6</v>
      </c>
      <c r="C76" s="41"/>
      <c r="D76" s="41"/>
      <c r="E76" s="41"/>
    </row>
    <row r="77" spans="1:23" s="6" customFormat="1">
      <c r="A77" s="43" t="s">
        <v>161</v>
      </c>
      <c r="B77" s="50">
        <v>0</v>
      </c>
      <c r="C77" s="41"/>
      <c r="D77" s="41"/>
      <c r="E77" s="41"/>
    </row>
    <row r="78" spans="1:23" s="6" customFormat="1">
      <c r="A78" s="43" t="s">
        <v>162</v>
      </c>
      <c r="B78" s="50">
        <v>2.4349140000076184</v>
      </c>
      <c r="C78" s="41"/>
      <c r="D78" s="41"/>
      <c r="E78" s="41"/>
    </row>
    <row r="79" spans="1:23" s="6" customFormat="1">
      <c r="A79" s="43" t="s">
        <v>30</v>
      </c>
      <c r="B79" s="50">
        <v>16.664288910570125</v>
      </c>
      <c r="C79" s="41"/>
      <c r="D79" s="41"/>
      <c r="E79" s="41"/>
    </row>
    <row r="80" spans="1:23" s="6" customFormat="1">
      <c r="A80" s="43"/>
      <c r="B80" s="51"/>
      <c r="C80" s="41"/>
      <c r="D80" s="41"/>
      <c r="E80" s="41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s="6" customFormat="1">
      <c r="A81" s="45" t="s">
        <v>88</v>
      </c>
      <c r="B81" s="52">
        <v>5604.4378900475531</v>
      </c>
      <c r="C81" s="41"/>
      <c r="D81" s="41"/>
      <c r="E81" s="41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s="6" customFormat="1">
      <c r="A82" s="41"/>
      <c r="B82" s="41"/>
      <c r="C82" s="41"/>
      <c r="D82" s="41"/>
      <c r="E82" s="41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s="6" customFormat="1">
      <c r="A83" s="49" t="s">
        <v>135</v>
      </c>
      <c r="B83" s="41"/>
      <c r="C83" s="41"/>
      <c r="D83" s="41"/>
      <c r="E83" s="41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s="6" customFormat="1">
      <c r="A84" s="49" t="s">
        <v>134</v>
      </c>
      <c r="B84" s="41"/>
      <c r="C84" s="41"/>
      <c r="D84" s="41"/>
      <c r="E84" s="41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s="6" customFormat="1">
      <c r="A85" s="49" t="s">
        <v>133</v>
      </c>
      <c r="B85" s="41"/>
      <c r="C85" s="41"/>
      <c r="D85" s="41"/>
      <c r="E85" s="41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>
      <c r="A86" s="6"/>
      <c r="B86" s="6"/>
      <c r="C86" s="41"/>
      <c r="D86" s="41"/>
      <c r="E86" s="41"/>
    </row>
    <row r="87" spans="1:23">
      <c r="C87" s="41"/>
      <c r="D87" s="41"/>
      <c r="E87" s="41"/>
      <c r="F87" s="41"/>
      <c r="G87" s="41"/>
      <c r="H87" s="41"/>
      <c r="I87" s="41"/>
    </row>
    <row r="88" spans="1:23">
      <c r="C88" s="41"/>
      <c r="D88" s="41"/>
      <c r="E88" s="41"/>
    </row>
    <row r="89" spans="1:23">
      <c r="A89" s="41"/>
      <c r="B89" s="41"/>
      <c r="C89" s="41"/>
      <c r="D89" s="41"/>
      <c r="E89" s="41"/>
      <c r="F89" s="4"/>
    </row>
    <row r="90" spans="1:23">
      <c r="A90" s="41"/>
      <c r="B90" s="41"/>
      <c r="C90" s="41"/>
      <c r="D90" s="41"/>
      <c r="E90" s="41"/>
      <c r="F90" s="4"/>
    </row>
    <row r="91" spans="1:23">
      <c r="A91" s="41"/>
      <c r="B91" s="41"/>
      <c r="C91" s="41"/>
      <c r="D91" s="41"/>
      <c r="E91" s="41"/>
    </row>
    <row r="92" spans="1:23">
      <c r="A92" s="41"/>
      <c r="B92" s="41"/>
      <c r="C92" s="41"/>
      <c r="D92" s="41"/>
      <c r="E92" s="41"/>
    </row>
    <row r="93" spans="1:23">
      <c r="A93" s="41"/>
      <c r="B93" s="41"/>
      <c r="C93" s="41"/>
      <c r="D93" s="41"/>
      <c r="E93" s="41"/>
    </row>
    <row r="94" spans="1:23">
      <c r="A94" s="41"/>
      <c r="B94" s="41"/>
      <c r="C94" s="41"/>
      <c r="D94" s="41"/>
      <c r="E94" s="41"/>
    </row>
    <row r="95" spans="1:23">
      <c r="A95" s="41"/>
      <c r="B95" s="41"/>
      <c r="C95" s="41"/>
      <c r="D95" s="41"/>
      <c r="E95" s="41"/>
    </row>
    <row r="96" spans="1:23">
      <c r="A96" s="41"/>
      <c r="B96" s="41"/>
      <c r="C96" s="41"/>
      <c r="D96" s="41"/>
      <c r="E96" s="41"/>
    </row>
    <row r="97" spans="1:6">
      <c r="A97" s="41"/>
      <c r="B97" s="41"/>
      <c r="C97" s="41"/>
      <c r="D97" s="41"/>
      <c r="E97" s="41"/>
    </row>
    <row r="98" spans="1:6">
      <c r="A98" s="41"/>
      <c r="B98" s="41"/>
      <c r="C98" s="41"/>
      <c r="D98" s="41"/>
      <c r="E98" s="41"/>
    </row>
    <row r="99" spans="1:6">
      <c r="A99" s="41"/>
      <c r="B99" s="41"/>
      <c r="C99" s="41"/>
      <c r="D99" s="41"/>
      <c r="E99" s="41"/>
    </row>
    <row r="100" spans="1:6">
      <c r="A100" s="41"/>
      <c r="B100" s="41"/>
      <c r="C100" s="41"/>
      <c r="D100" s="41"/>
      <c r="E100" s="41"/>
    </row>
    <row r="101" spans="1:6">
      <c r="A101" s="41"/>
      <c r="B101" s="41"/>
      <c r="C101" s="41"/>
      <c r="D101" s="41"/>
      <c r="E101" s="41"/>
    </row>
    <row r="102" spans="1:6">
      <c r="A102" s="41"/>
      <c r="B102" s="41"/>
      <c r="C102" s="41"/>
      <c r="D102" s="41"/>
      <c r="E102" s="41"/>
    </row>
    <row r="103" spans="1:6">
      <c r="A103" s="41"/>
      <c r="B103" s="41"/>
      <c r="C103" s="41"/>
      <c r="D103" s="41"/>
      <c r="E103" s="41"/>
    </row>
    <row r="104" spans="1:6">
      <c r="A104" s="41"/>
      <c r="B104" s="41"/>
      <c r="C104" s="41"/>
      <c r="D104" s="41"/>
      <c r="E104" s="41"/>
    </row>
    <row r="105" spans="1:6">
      <c r="A105" s="41"/>
      <c r="B105" s="41"/>
      <c r="C105" s="41"/>
      <c r="D105" s="41"/>
      <c r="E105" s="41"/>
      <c r="F105" s="4"/>
    </row>
    <row r="106" spans="1:6">
      <c r="A106" s="41"/>
      <c r="B106" s="41"/>
      <c r="C106" s="41"/>
      <c r="D106" s="41"/>
      <c r="E106" s="41"/>
      <c r="F106" s="4"/>
    </row>
    <row r="107" spans="1:6" s="31" customFormat="1">
      <c r="A107" s="41"/>
      <c r="B107" s="41"/>
      <c r="C107" s="41"/>
      <c r="D107" s="41"/>
      <c r="E107" s="41"/>
    </row>
    <row r="108" spans="1:6">
      <c r="A108" s="41"/>
      <c r="B108" s="41"/>
      <c r="C108" s="41"/>
      <c r="D108" s="41"/>
      <c r="E108" s="41"/>
      <c r="F108" s="4"/>
    </row>
    <row r="109" spans="1:6" s="40" customFormat="1">
      <c r="A109" s="41"/>
      <c r="B109" s="41"/>
      <c r="C109" s="41"/>
      <c r="D109" s="41"/>
      <c r="E109" s="41"/>
    </row>
    <row r="110" spans="1:6">
      <c r="A110" s="41"/>
      <c r="B110" s="41"/>
      <c r="C110" s="41"/>
      <c r="D110" s="41"/>
      <c r="E110" s="41"/>
      <c r="F110" s="4"/>
    </row>
    <row r="111" spans="1:6">
      <c r="A111" s="41"/>
      <c r="B111" s="41"/>
      <c r="C111" s="41"/>
      <c r="D111" s="41"/>
      <c r="E111" s="41"/>
      <c r="F111" s="4"/>
    </row>
    <row r="112" spans="1:6">
      <c r="A112" s="41"/>
      <c r="B112" s="41"/>
      <c r="C112" s="41"/>
      <c r="D112" s="41"/>
      <c r="E112" s="41"/>
      <c r="F112" s="4"/>
    </row>
    <row r="113" spans="1:9">
      <c r="A113" s="41"/>
      <c r="B113" s="41"/>
      <c r="C113" s="41"/>
      <c r="D113" s="41"/>
      <c r="E113" s="41"/>
      <c r="F113" s="4"/>
    </row>
    <row r="114" spans="1:9">
      <c r="A114" s="41"/>
      <c r="B114" s="41"/>
      <c r="C114" s="41"/>
      <c r="D114" s="41"/>
      <c r="E114" s="41"/>
      <c r="F114" s="4"/>
    </row>
    <row r="115" spans="1:9">
      <c r="A115" s="41"/>
      <c r="B115" s="41"/>
      <c r="C115" s="41"/>
      <c r="D115" s="41"/>
      <c r="E115" s="41"/>
      <c r="F115" s="4"/>
    </row>
    <row r="116" spans="1:9" s="31" customFormat="1">
      <c r="A116" s="41"/>
      <c r="B116" s="41"/>
      <c r="C116" s="41"/>
      <c r="D116" s="41"/>
      <c r="E116" s="41"/>
    </row>
    <row r="117" spans="1:9">
      <c r="A117" s="41"/>
      <c r="B117" s="41"/>
      <c r="C117" s="41"/>
      <c r="D117" s="41"/>
      <c r="E117" s="41"/>
      <c r="F117" s="4"/>
    </row>
    <row r="118" spans="1:9" s="40" customFormat="1">
      <c r="A118" s="41"/>
      <c r="B118" s="41"/>
      <c r="C118" s="41"/>
      <c r="D118" s="41"/>
      <c r="E118" s="41"/>
    </row>
    <row r="119" spans="1:9">
      <c r="A119" s="41"/>
      <c r="B119" s="41"/>
      <c r="C119" s="41"/>
      <c r="D119" s="41"/>
      <c r="E119" s="41"/>
      <c r="F119" s="4"/>
    </row>
    <row r="120" spans="1:9">
      <c r="A120" s="41"/>
      <c r="B120" s="41"/>
      <c r="C120" s="41"/>
      <c r="D120" s="41"/>
      <c r="E120" s="41"/>
      <c r="F120" s="4"/>
    </row>
    <row r="121" spans="1:9">
      <c r="A121" s="41"/>
      <c r="B121" s="41"/>
      <c r="C121" s="41"/>
      <c r="D121" s="41"/>
      <c r="E121" s="41"/>
      <c r="F121" s="4"/>
    </row>
    <row r="122" spans="1:9">
      <c r="A122" s="41"/>
      <c r="B122" s="41"/>
      <c r="C122" s="41"/>
      <c r="D122" s="41"/>
      <c r="E122" s="41"/>
    </row>
    <row r="123" spans="1:9">
      <c r="A123" s="41"/>
      <c r="B123" s="41"/>
      <c r="C123" s="41"/>
      <c r="D123" s="41"/>
      <c r="E123" s="41"/>
    </row>
    <row r="124" spans="1:9">
      <c r="A124" s="41"/>
      <c r="B124" s="41"/>
      <c r="C124" s="41"/>
      <c r="D124" s="41"/>
      <c r="E124" s="41"/>
    </row>
    <row r="125" spans="1:9">
      <c r="A125" s="41"/>
      <c r="B125" s="41"/>
      <c r="C125" s="41"/>
      <c r="D125" s="41"/>
      <c r="E125" s="41"/>
    </row>
    <row r="126" spans="1:9">
      <c r="A126" s="41"/>
      <c r="B126" s="41"/>
      <c r="C126" s="41"/>
      <c r="D126" s="41"/>
      <c r="E126" s="41"/>
    </row>
    <row r="127" spans="1:9" s="20" customFormat="1">
      <c r="A127" s="41"/>
      <c r="B127" s="41"/>
      <c r="C127" s="41"/>
      <c r="D127" s="41"/>
      <c r="E127" s="41"/>
      <c r="F127" s="6"/>
      <c r="G127" s="4"/>
      <c r="H127" s="4"/>
      <c r="I127" s="4"/>
    </row>
    <row r="128" spans="1:9" s="33" customFormat="1">
      <c r="A128" s="41"/>
      <c r="B128" s="41"/>
      <c r="C128" s="41"/>
      <c r="D128" s="41"/>
      <c r="E128" s="41"/>
      <c r="F128" s="26"/>
      <c r="G128" s="29"/>
      <c r="H128" s="29"/>
      <c r="I128" s="29"/>
    </row>
    <row r="129" spans="1:5">
      <c r="A129" s="41"/>
      <c r="B129" s="41"/>
      <c r="C129" s="41"/>
      <c r="D129" s="41"/>
      <c r="E129" s="41"/>
    </row>
    <row r="130" spans="1:5">
      <c r="A130" s="41"/>
      <c r="B130" s="41"/>
      <c r="C130" s="41"/>
      <c r="D130" s="41"/>
      <c r="E130" s="41"/>
    </row>
    <row r="131" spans="1:5">
      <c r="A131" s="41"/>
      <c r="B131" s="41"/>
      <c r="C131" s="41"/>
      <c r="D131" s="41"/>
      <c r="E131" s="41"/>
    </row>
  </sheetData>
  <mergeCells count="1">
    <mergeCell ref="B14:K14"/>
  </mergeCells>
  <pageMargins left="0.7" right="0.7" top="0.75" bottom="0.75" header="0.3" footer="0.3"/>
  <ignoredErrors>
    <ignoredError sqref="B32:L32" formulaRange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N49"/>
  <sheetViews>
    <sheetView zoomScaleNormal="100" workbookViewId="0"/>
  </sheetViews>
  <sheetFormatPr baseColWidth="10" defaultColWidth="11.42578125" defaultRowHeight="15"/>
  <cols>
    <col min="1" max="1" width="11.42578125" style="270"/>
    <col min="2" max="13" width="10.42578125" style="361" customWidth="1"/>
    <col min="14" max="14" width="13.5703125" style="361" customWidth="1"/>
    <col min="15" max="16384" width="11.42578125" style="270"/>
  </cols>
  <sheetData>
    <row r="1" spans="1:14">
      <c r="A1" s="233" t="s">
        <v>604</v>
      </c>
    </row>
    <row r="2" spans="1:14">
      <c r="A2" s="1" t="s">
        <v>606</v>
      </c>
    </row>
    <row r="4" spans="1:14">
      <c r="A4" s="273" t="s">
        <v>0</v>
      </c>
      <c r="B4" s="445" t="s">
        <v>166</v>
      </c>
      <c r="C4" s="445" t="s">
        <v>167</v>
      </c>
      <c r="D4" s="445" t="s">
        <v>174</v>
      </c>
      <c r="E4" s="445" t="s">
        <v>189</v>
      </c>
      <c r="F4" s="445" t="s">
        <v>190</v>
      </c>
      <c r="G4" s="445" t="s">
        <v>215</v>
      </c>
      <c r="H4" s="445" t="s">
        <v>216</v>
      </c>
      <c r="I4" s="445" t="s">
        <v>218</v>
      </c>
      <c r="J4" s="445" t="s">
        <v>219</v>
      </c>
      <c r="K4" s="445" t="s">
        <v>221</v>
      </c>
      <c r="L4" s="445" t="s">
        <v>222</v>
      </c>
      <c r="M4" s="445" t="s">
        <v>223</v>
      </c>
      <c r="N4" s="445" t="s">
        <v>88</v>
      </c>
    </row>
    <row r="5" spans="1:14">
      <c r="A5" s="271">
        <v>2008</v>
      </c>
      <c r="B5" s="422">
        <v>709</v>
      </c>
      <c r="C5" s="422">
        <v>1674</v>
      </c>
      <c r="D5" s="422">
        <v>642</v>
      </c>
      <c r="E5" s="422">
        <v>807</v>
      </c>
      <c r="F5" s="422">
        <v>1007</v>
      </c>
      <c r="G5" s="422">
        <v>649</v>
      </c>
      <c r="H5" s="422">
        <v>856</v>
      </c>
      <c r="I5" s="422">
        <v>1094</v>
      </c>
      <c r="J5" s="422">
        <v>812</v>
      </c>
      <c r="K5" s="422">
        <v>686</v>
      </c>
      <c r="L5" s="422">
        <v>511</v>
      </c>
      <c r="M5" s="422">
        <v>346</v>
      </c>
      <c r="N5" s="422">
        <v>9793</v>
      </c>
    </row>
    <row r="6" spans="1:14">
      <c r="A6" s="271">
        <v>2009</v>
      </c>
      <c r="B6" s="422">
        <v>353</v>
      </c>
      <c r="C6" s="422">
        <v>717</v>
      </c>
      <c r="D6" s="422">
        <v>601</v>
      </c>
      <c r="E6" s="422">
        <v>338</v>
      </c>
      <c r="F6" s="422">
        <v>507</v>
      </c>
      <c r="G6" s="422">
        <v>281</v>
      </c>
      <c r="H6" s="422">
        <v>304</v>
      </c>
      <c r="I6" s="422">
        <v>586</v>
      </c>
      <c r="J6" s="422">
        <v>415</v>
      </c>
      <c r="K6" s="422">
        <v>439</v>
      </c>
      <c r="L6" s="422">
        <v>404</v>
      </c>
      <c r="M6" s="422">
        <v>290</v>
      </c>
      <c r="N6" s="422">
        <v>5235</v>
      </c>
    </row>
    <row r="7" spans="1:14">
      <c r="A7" s="271">
        <v>2010</v>
      </c>
      <c r="B7" s="422">
        <v>514</v>
      </c>
      <c r="C7" s="422">
        <v>1556</v>
      </c>
      <c r="D7" s="422">
        <v>512</v>
      </c>
      <c r="E7" s="422">
        <v>467</v>
      </c>
      <c r="F7" s="422">
        <v>697</v>
      </c>
      <c r="G7" s="422">
        <v>476</v>
      </c>
      <c r="H7" s="422">
        <v>686</v>
      </c>
      <c r="I7" s="422">
        <v>686</v>
      </c>
      <c r="J7" s="422">
        <v>526</v>
      </c>
      <c r="K7" s="422">
        <v>859</v>
      </c>
      <c r="L7" s="422">
        <v>949</v>
      </c>
      <c r="M7" s="422">
        <v>1710</v>
      </c>
      <c r="N7" s="422">
        <v>9638</v>
      </c>
    </row>
    <row r="8" spans="1:14">
      <c r="A8" s="271">
        <v>2011</v>
      </c>
      <c r="B8" s="422">
        <v>1388</v>
      </c>
      <c r="C8" s="422">
        <v>1930</v>
      </c>
      <c r="D8" s="422">
        <v>961</v>
      </c>
      <c r="E8" s="422">
        <v>782</v>
      </c>
      <c r="F8" s="422">
        <v>898</v>
      </c>
      <c r="G8" s="422">
        <v>494</v>
      </c>
      <c r="H8" s="422">
        <v>545</v>
      </c>
      <c r="I8" s="422">
        <v>600</v>
      </c>
      <c r="J8" s="422">
        <v>691</v>
      </c>
      <c r="K8" s="422">
        <v>451</v>
      </c>
      <c r="L8" s="422">
        <v>739</v>
      </c>
      <c r="M8" s="422">
        <v>463</v>
      </c>
      <c r="N8" s="422">
        <v>9942</v>
      </c>
    </row>
    <row r="9" spans="1:14">
      <c r="A9" s="271">
        <v>2012</v>
      </c>
      <c r="B9" s="422">
        <v>1391</v>
      </c>
      <c r="C9" s="422">
        <v>462</v>
      </c>
      <c r="D9" s="422">
        <v>474</v>
      </c>
      <c r="E9" s="422">
        <v>345</v>
      </c>
      <c r="F9" s="422">
        <v>1279</v>
      </c>
      <c r="G9" s="422">
        <v>523</v>
      </c>
      <c r="H9" s="422">
        <v>450</v>
      </c>
      <c r="I9" s="422">
        <v>611</v>
      </c>
      <c r="J9" s="422">
        <v>384</v>
      </c>
      <c r="K9" s="422">
        <v>371</v>
      </c>
      <c r="L9" s="422">
        <v>739</v>
      </c>
      <c r="M9" s="422">
        <v>218</v>
      </c>
      <c r="N9" s="422">
        <v>7247</v>
      </c>
    </row>
    <row r="10" spans="1:14">
      <c r="A10" s="271">
        <v>2013</v>
      </c>
      <c r="B10" s="422">
        <v>1121</v>
      </c>
      <c r="C10" s="422">
        <v>319</v>
      </c>
      <c r="D10" s="422">
        <v>318</v>
      </c>
      <c r="E10" s="422">
        <v>418</v>
      </c>
      <c r="F10" s="422">
        <v>1035</v>
      </c>
      <c r="G10" s="422">
        <v>376</v>
      </c>
      <c r="H10" s="422">
        <v>360</v>
      </c>
      <c r="I10" s="422">
        <v>451</v>
      </c>
      <c r="J10" s="422">
        <v>310</v>
      </c>
      <c r="K10" s="422">
        <v>271</v>
      </c>
      <c r="L10" s="422">
        <v>650</v>
      </c>
      <c r="M10" s="422">
        <v>168</v>
      </c>
      <c r="N10" s="422">
        <v>5797</v>
      </c>
    </row>
    <row r="11" spans="1:14">
      <c r="A11" s="271">
        <v>2014</v>
      </c>
      <c r="B11" s="422">
        <v>2039</v>
      </c>
      <c r="C11" s="422">
        <v>358</v>
      </c>
      <c r="D11" s="422">
        <v>236</v>
      </c>
      <c r="E11" s="422">
        <v>250</v>
      </c>
      <c r="F11" s="422">
        <v>670</v>
      </c>
      <c r="G11" s="422">
        <v>477</v>
      </c>
      <c r="H11" s="422">
        <v>206</v>
      </c>
      <c r="I11" s="422">
        <v>389</v>
      </c>
      <c r="J11" s="422">
        <v>403</v>
      </c>
      <c r="K11" s="422">
        <v>288</v>
      </c>
      <c r="L11" s="422">
        <v>402</v>
      </c>
      <c r="M11" s="422">
        <v>372</v>
      </c>
      <c r="N11" s="422">
        <v>6090</v>
      </c>
    </row>
    <row r="12" spans="1:14">
      <c r="A12" s="271">
        <v>2015</v>
      </c>
      <c r="B12" s="422">
        <v>2176</v>
      </c>
      <c r="C12" s="422">
        <v>325</v>
      </c>
      <c r="D12" s="422">
        <v>232</v>
      </c>
      <c r="E12" s="422">
        <v>246</v>
      </c>
      <c r="F12" s="422">
        <v>771</v>
      </c>
      <c r="G12" s="422">
        <v>353</v>
      </c>
      <c r="H12" s="422">
        <v>214</v>
      </c>
      <c r="I12" s="422">
        <v>571</v>
      </c>
      <c r="J12" s="422">
        <v>192</v>
      </c>
      <c r="K12" s="422">
        <v>184</v>
      </c>
      <c r="L12" s="422">
        <v>392</v>
      </c>
      <c r="M12" s="422">
        <v>140</v>
      </c>
      <c r="N12" s="422">
        <v>5796</v>
      </c>
    </row>
    <row r="13" spans="1:14">
      <c r="A13" s="271">
        <v>2016</v>
      </c>
      <c r="B13" s="422">
        <v>1917</v>
      </c>
      <c r="C13" s="422">
        <v>223</v>
      </c>
      <c r="D13" s="422">
        <v>205</v>
      </c>
      <c r="E13" s="422">
        <v>271</v>
      </c>
      <c r="F13" s="423">
        <v>0</v>
      </c>
      <c r="G13" s="423">
        <v>0</v>
      </c>
      <c r="H13" s="422">
        <v>879</v>
      </c>
      <c r="I13" s="422">
        <v>292</v>
      </c>
      <c r="J13" s="422">
        <v>330</v>
      </c>
      <c r="K13" s="422">
        <v>307</v>
      </c>
      <c r="L13" s="422">
        <v>582</v>
      </c>
      <c r="M13" s="422">
        <v>300</v>
      </c>
      <c r="N13" s="422">
        <v>5306</v>
      </c>
    </row>
    <row r="14" spans="1:14">
      <c r="A14" s="271">
        <v>2017</v>
      </c>
      <c r="B14" s="422">
        <v>2287</v>
      </c>
      <c r="C14" s="422">
        <v>70</v>
      </c>
      <c r="D14" s="422">
        <v>83</v>
      </c>
      <c r="E14" s="422">
        <v>55</v>
      </c>
      <c r="F14" s="422">
        <v>130</v>
      </c>
      <c r="G14" s="422">
        <v>34</v>
      </c>
      <c r="H14" s="422">
        <v>53</v>
      </c>
      <c r="I14" s="422">
        <v>98</v>
      </c>
      <c r="J14" s="422" t="s">
        <v>381</v>
      </c>
      <c r="K14" s="422" t="s">
        <v>381</v>
      </c>
      <c r="L14" s="422" t="s">
        <v>381</v>
      </c>
      <c r="M14" s="422" t="s">
        <v>381</v>
      </c>
      <c r="N14" s="422">
        <v>2810</v>
      </c>
    </row>
    <row r="16" spans="1:14">
      <c r="A16" s="233" t="s">
        <v>607</v>
      </c>
    </row>
    <row r="17" spans="1:14">
      <c r="A17" s="1" t="s">
        <v>608</v>
      </c>
    </row>
    <row r="18" spans="1:14">
      <c r="A18" s="235"/>
    </row>
    <row r="19" spans="1:14">
      <c r="A19" s="273" t="s">
        <v>0</v>
      </c>
      <c r="B19" s="445" t="s">
        <v>166</v>
      </c>
      <c r="C19" s="445" t="s">
        <v>167</v>
      </c>
      <c r="D19" s="445" t="s">
        <v>174</v>
      </c>
      <c r="E19" s="445" t="s">
        <v>189</v>
      </c>
      <c r="F19" s="445" t="s">
        <v>190</v>
      </c>
      <c r="G19" s="445" t="s">
        <v>215</v>
      </c>
      <c r="H19" s="445" t="s">
        <v>216</v>
      </c>
      <c r="I19" s="445" t="s">
        <v>218</v>
      </c>
      <c r="J19" s="445" t="s">
        <v>219</v>
      </c>
      <c r="K19" s="445" t="s">
        <v>221</v>
      </c>
      <c r="L19" s="445" t="s">
        <v>222</v>
      </c>
      <c r="M19" s="445" t="s">
        <v>223</v>
      </c>
      <c r="N19" s="445" t="s">
        <v>88</v>
      </c>
    </row>
    <row r="20" spans="1:14">
      <c r="A20" s="271">
        <v>2008</v>
      </c>
      <c r="B20" s="422">
        <v>2</v>
      </c>
      <c r="C20" s="422">
        <v>182</v>
      </c>
      <c r="D20" s="422">
        <v>355</v>
      </c>
      <c r="E20" s="422">
        <v>252</v>
      </c>
      <c r="F20" s="422">
        <v>746</v>
      </c>
      <c r="G20" s="422">
        <v>431</v>
      </c>
      <c r="H20" s="422">
        <v>128</v>
      </c>
      <c r="I20" s="422">
        <v>580</v>
      </c>
      <c r="J20" s="422">
        <v>700</v>
      </c>
      <c r="K20" s="422">
        <v>829</v>
      </c>
      <c r="L20" s="422">
        <v>510</v>
      </c>
      <c r="M20" s="422">
        <v>748</v>
      </c>
      <c r="N20" s="422">
        <v>5463</v>
      </c>
    </row>
    <row r="21" spans="1:14">
      <c r="A21" s="271">
        <v>2009</v>
      </c>
      <c r="B21" s="422">
        <v>137</v>
      </c>
      <c r="C21" s="422">
        <v>418</v>
      </c>
      <c r="D21" s="422">
        <v>429</v>
      </c>
      <c r="E21" s="422">
        <v>93</v>
      </c>
      <c r="F21" s="422">
        <v>208</v>
      </c>
      <c r="G21" s="422">
        <v>423</v>
      </c>
      <c r="H21" s="422">
        <v>487</v>
      </c>
      <c r="I21" s="422">
        <v>121</v>
      </c>
      <c r="J21" s="422">
        <v>281</v>
      </c>
      <c r="K21" s="422">
        <v>332</v>
      </c>
      <c r="L21" s="422">
        <v>443</v>
      </c>
      <c r="M21" s="422">
        <v>490</v>
      </c>
      <c r="N21" s="422">
        <v>3862</v>
      </c>
    </row>
    <row r="22" spans="1:14">
      <c r="A22" s="271">
        <v>2010</v>
      </c>
      <c r="B22" s="422">
        <v>215</v>
      </c>
      <c r="C22" s="422">
        <v>261</v>
      </c>
      <c r="D22" s="422">
        <v>195</v>
      </c>
      <c r="E22" s="422">
        <v>236</v>
      </c>
      <c r="F22" s="422">
        <v>251</v>
      </c>
      <c r="G22" s="422">
        <v>244</v>
      </c>
      <c r="H22" s="422">
        <v>352</v>
      </c>
      <c r="I22" s="422">
        <v>216</v>
      </c>
      <c r="J22" s="422">
        <v>450</v>
      </c>
      <c r="K22" s="422">
        <v>301</v>
      </c>
      <c r="L22" s="422">
        <v>582</v>
      </c>
      <c r="M22" s="422">
        <v>688</v>
      </c>
      <c r="N22" s="422">
        <v>3991</v>
      </c>
    </row>
    <row r="23" spans="1:14">
      <c r="A23" s="271">
        <v>2011</v>
      </c>
      <c r="B23" s="422">
        <v>242</v>
      </c>
      <c r="C23" s="422">
        <v>292</v>
      </c>
      <c r="D23" s="422">
        <v>623</v>
      </c>
      <c r="E23" s="422">
        <v>481</v>
      </c>
      <c r="F23" s="422">
        <v>550</v>
      </c>
      <c r="G23" s="422">
        <v>332</v>
      </c>
      <c r="H23" s="422">
        <v>491</v>
      </c>
      <c r="I23" s="422">
        <v>455</v>
      </c>
      <c r="J23" s="422">
        <v>300</v>
      </c>
      <c r="K23" s="422">
        <v>179</v>
      </c>
      <c r="L23" s="422">
        <v>135</v>
      </c>
      <c r="M23" s="422">
        <v>175</v>
      </c>
      <c r="N23" s="422">
        <v>4255</v>
      </c>
    </row>
    <row r="24" spans="1:14">
      <c r="A24" s="271">
        <v>2012</v>
      </c>
      <c r="B24" s="423">
        <v>0</v>
      </c>
      <c r="C24" s="423">
        <v>0</v>
      </c>
      <c r="D24" s="423">
        <v>507</v>
      </c>
      <c r="E24" s="423">
        <v>1002</v>
      </c>
      <c r="F24" s="423">
        <v>517</v>
      </c>
      <c r="G24" s="423">
        <v>318</v>
      </c>
      <c r="H24" s="423">
        <v>347</v>
      </c>
      <c r="I24" s="423">
        <v>346</v>
      </c>
      <c r="J24" s="423">
        <v>196</v>
      </c>
      <c r="K24" s="423">
        <v>444</v>
      </c>
      <c r="L24" s="423">
        <v>336</v>
      </c>
      <c r="M24" s="423">
        <v>363</v>
      </c>
      <c r="N24" s="422">
        <v>4376</v>
      </c>
    </row>
    <row r="25" spans="1:14">
      <c r="A25" s="271">
        <v>2013</v>
      </c>
      <c r="B25" s="423">
        <v>125</v>
      </c>
      <c r="C25" s="423">
        <v>331</v>
      </c>
      <c r="D25" s="423">
        <v>330</v>
      </c>
      <c r="E25" s="423">
        <v>339</v>
      </c>
      <c r="F25" s="423">
        <v>326</v>
      </c>
      <c r="G25" s="423">
        <v>223</v>
      </c>
      <c r="H25" s="423">
        <v>420</v>
      </c>
      <c r="I25" s="423">
        <v>266</v>
      </c>
      <c r="J25" s="423">
        <v>390</v>
      </c>
      <c r="K25" s="423">
        <v>304</v>
      </c>
      <c r="L25" s="423">
        <v>317</v>
      </c>
      <c r="M25" s="423">
        <v>351</v>
      </c>
      <c r="N25" s="422">
        <v>3722</v>
      </c>
    </row>
    <row r="26" spans="1:14">
      <c r="A26" s="271">
        <v>2014</v>
      </c>
      <c r="B26" s="423">
        <v>214</v>
      </c>
      <c r="C26" s="423">
        <v>284</v>
      </c>
      <c r="D26" s="423">
        <v>249</v>
      </c>
      <c r="E26" s="423">
        <v>237</v>
      </c>
      <c r="F26" s="423">
        <v>357</v>
      </c>
      <c r="G26" s="423">
        <v>275</v>
      </c>
      <c r="H26" s="423">
        <v>278</v>
      </c>
      <c r="I26" s="423">
        <v>88</v>
      </c>
      <c r="J26" s="423">
        <v>244</v>
      </c>
      <c r="K26" s="423">
        <v>245</v>
      </c>
      <c r="L26" s="423">
        <v>145</v>
      </c>
      <c r="M26" s="423">
        <v>342</v>
      </c>
      <c r="N26" s="422">
        <v>2958</v>
      </c>
    </row>
    <row r="27" spans="1:14">
      <c r="A27" s="271">
        <v>2015</v>
      </c>
      <c r="B27" s="423">
        <v>225</v>
      </c>
      <c r="C27" s="423">
        <v>112</v>
      </c>
      <c r="D27" s="423">
        <v>155</v>
      </c>
      <c r="E27" s="423">
        <v>388</v>
      </c>
      <c r="F27" s="423">
        <v>364</v>
      </c>
      <c r="G27" s="423">
        <v>208</v>
      </c>
      <c r="H27" s="423">
        <v>393</v>
      </c>
      <c r="I27" s="423">
        <v>166</v>
      </c>
      <c r="J27" s="423">
        <v>476</v>
      </c>
      <c r="K27" s="423">
        <v>0</v>
      </c>
      <c r="L27" s="423">
        <v>0</v>
      </c>
      <c r="M27" s="423">
        <v>0</v>
      </c>
      <c r="N27" s="422">
        <v>2487</v>
      </c>
    </row>
    <row r="28" spans="1:14">
      <c r="A28" s="271">
        <v>2016</v>
      </c>
      <c r="B28" s="423">
        <v>0</v>
      </c>
      <c r="C28" s="423">
        <v>0</v>
      </c>
      <c r="D28" s="423">
        <v>0</v>
      </c>
      <c r="E28" s="423">
        <v>74</v>
      </c>
      <c r="F28" s="423">
        <v>0</v>
      </c>
      <c r="G28" s="423">
        <v>0</v>
      </c>
      <c r="H28" s="423">
        <v>0</v>
      </c>
      <c r="I28" s="423">
        <v>0</v>
      </c>
      <c r="J28" s="423">
        <v>0</v>
      </c>
      <c r="K28" s="423">
        <v>908</v>
      </c>
      <c r="L28" s="423">
        <v>179</v>
      </c>
      <c r="M28" s="423">
        <v>285</v>
      </c>
      <c r="N28" s="422">
        <v>1446</v>
      </c>
    </row>
    <row r="29" spans="1:14">
      <c r="A29" s="271">
        <v>2017</v>
      </c>
      <c r="B29" s="423">
        <v>0</v>
      </c>
      <c r="C29" s="422">
        <v>62</v>
      </c>
      <c r="D29" s="422">
        <v>247</v>
      </c>
      <c r="E29" s="422">
        <v>81</v>
      </c>
      <c r="F29" s="422">
        <v>110</v>
      </c>
      <c r="G29" s="422">
        <v>213</v>
      </c>
      <c r="H29" s="422">
        <v>108</v>
      </c>
      <c r="I29" s="422">
        <v>148</v>
      </c>
      <c r="J29" s="422" t="s">
        <v>381</v>
      </c>
      <c r="K29" s="422" t="s">
        <v>381</v>
      </c>
      <c r="L29" s="422" t="s">
        <v>381</v>
      </c>
      <c r="M29" s="422" t="s">
        <v>381</v>
      </c>
      <c r="N29" s="422">
        <v>969</v>
      </c>
    </row>
    <row r="31" spans="1:14">
      <c r="A31" s="233" t="s">
        <v>609</v>
      </c>
    </row>
    <row r="32" spans="1:14">
      <c r="A32" s="1" t="s">
        <v>610</v>
      </c>
    </row>
    <row r="33" spans="1:14">
      <c r="A33" s="1"/>
    </row>
    <row r="34" spans="1:14">
      <c r="A34" s="273" t="s">
        <v>0</v>
      </c>
      <c r="B34" s="445" t="s">
        <v>166</v>
      </c>
      <c r="C34" s="445" t="s">
        <v>167</v>
      </c>
      <c r="D34" s="445" t="s">
        <v>174</v>
      </c>
      <c r="E34" s="445" t="s">
        <v>189</v>
      </c>
      <c r="F34" s="445" t="s">
        <v>190</v>
      </c>
      <c r="G34" s="445" t="s">
        <v>215</v>
      </c>
      <c r="H34" s="445" t="s">
        <v>216</v>
      </c>
      <c r="I34" s="445" t="s">
        <v>218</v>
      </c>
      <c r="J34" s="445" t="s">
        <v>219</v>
      </c>
      <c r="K34" s="445" t="s">
        <v>221</v>
      </c>
      <c r="L34" s="445" t="s">
        <v>222</v>
      </c>
      <c r="M34" s="445" t="s">
        <v>223</v>
      </c>
      <c r="N34" s="445" t="s">
        <v>88</v>
      </c>
    </row>
    <row r="35" spans="1:14">
      <c r="A35" s="271">
        <v>2008</v>
      </c>
      <c r="B35" s="422">
        <v>800</v>
      </c>
      <c r="C35" s="422">
        <v>92518</v>
      </c>
      <c r="D35" s="422">
        <v>192433</v>
      </c>
      <c r="E35" s="422">
        <v>141524</v>
      </c>
      <c r="F35" s="422">
        <v>400303</v>
      </c>
      <c r="G35" s="422">
        <v>229588</v>
      </c>
      <c r="H35" s="422">
        <v>70032</v>
      </c>
      <c r="I35" s="422">
        <v>304691</v>
      </c>
      <c r="J35" s="422">
        <v>431052</v>
      </c>
      <c r="K35" s="422">
        <v>498837</v>
      </c>
      <c r="L35" s="422">
        <v>298851</v>
      </c>
      <c r="M35" s="422">
        <v>480402</v>
      </c>
      <c r="N35" s="422">
        <v>3141031</v>
      </c>
    </row>
    <row r="36" spans="1:14">
      <c r="A36" s="271">
        <v>2009</v>
      </c>
      <c r="B36" s="422">
        <v>79054</v>
      </c>
      <c r="C36" s="422">
        <v>233271</v>
      </c>
      <c r="D36" s="422">
        <v>245697</v>
      </c>
      <c r="E36" s="422">
        <v>49862</v>
      </c>
      <c r="F36" s="422">
        <v>128089</v>
      </c>
      <c r="G36" s="422">
        <v>262520</v>
      </c>
      <c r="H36" s="422">
        <v>287412</v>
      </c>
      <c r="I36" s="422">
        <v>58346</v>
      </c>
      <c r="J36" s="422">
        <v>184683</v>
      </c>
      <c r="K36" s="422">
        <v>187909</v>
      </c>
      <c r="L36" s="422">
        <v>239235</v>
      </c>
      <c r="M36" s="422">
        <v>252290</v>
      </c>
      <c r="N36" s="422">
        <v>2208368</v>
      </c>
    </row>
    <row r="37" spans="1:14">
      <c r="A37" s="271">
        <v>2010</v>
      </c>
      <c r="B37" s="422">
        <v>105549</v>
      </c>
      <c r="C37" s="422">
        <v>186481</v>
      </c>
      <c r="D37" s="422">
        <v>113138</v>
      </c>
      <c r="E37" s="422">
        <v>126981</v>
      </c>
      <c r="F37" s="422">
        <v>144408</v>
      </c>
      <c r="G37" s="422">
        <v>153551</v>
      </c>
      <c r="H37" s="422">
        <v>236173</v>
      </c>
      <c r="I37" s="422">
        <v>117965</v>
      </c>
      <c r="J37" s="422">
        <v>274273</v>
      </c>
      <c r="K37" s="422">
        <v>201597</v>
      </c>
      <c r="L37" s="422">
        <v>391211</v>
      </c>
      <c r="M37" s="422">
        <v>445154</v>
      </c>
      <c r="N37" s="422">
        <v>2496481</v>
      </c>
    </row>
    <row r="38" spans="1:14">
      <c r="A38" s="271">
        <v>2011</v>
      </c>
      <c r="B38" s="423">
        <v>161710</v>
      </c>
      <c r="C38" s="423">
        <v>170715</v>
      </c>
      <c r="D38" s="423">
        <v>432702</v>
      </c>
      <c r="E38" s="423">
        <v>390251</v>
      </c>
      <c r="F38" s="423">
        <v>437382</v>
      </c>
      <c r="G38" s="423">
        <v>220084</v>
      </c>
      <c r="H38" s="423">
        <v>342824</v>
      </c>
      <c r="I38" s="423">
        <v>299026</v>
      </c>
      <c r="J38" s="422">
        <v>171908</v>
      </c>
      <c r="K38" s="422">
        <v>171167</v>
      </c>
      <c r="L38" s="422">
        <v>101514</v>
      </c>
      <c r="M38" s="422">
        <v>113158</v>
      </c>
      <c r="N38" s="422">
        <v>3012441</v>
      </c>
    </row>
    <row r="39" spans="1:14">
      <c r="A39" s="271">
        <v>2012</v>
      </c>
      <c r="B39" s="423">
        <v>0</v>
      </c>
      <c r="C39" s="423">
        <v>0</v>
      </c>
      <c r="D39" s="423">
        <v>344770</v>
      </c>
      <c r="E39" s="423">
        <v>600417</v>
      </c>
      <c r="F39" s="423">
        <v>306692</v>
      </c>
      <c r="G39" s="423">
        <v>200734</v>
      </c>
      <c r="H39" s="423">
        <v>230042</v>
      </c>
      <c r="I39" s="423">
        <v>200873</v>
      </c>
      <c r="J39" s="422">
        <v>133315</v>
      </c>
      <c r="K39" s="422">
        <v>287218</v>
      </c>
      <c r="L39" s="422">
        <v>214813</v>
      </c>
      <c r="M39" s="422">
        <v>220432</v>
      </c>
      <c r="N39" s="422">
        <v>2739306</v>
      </c>
    </row>
    <row r="40" spans="1:14">
      <c r="A40" s="271">
        <v>2013</v>
      </c>
      <c r="B40" s="423">
        <v>58586</v>
      </c>
      <c r="C40" s="423">
        <v>147664</v>
      </c>
      <c r="D40" s="423">
        <v>152719</v>
      </c>
      <c r="E40" s="423">
        <v>169137</v>
      </c>
      <c r="F40" s="423">
        <v>158259</v>
      </c>
      <c r="G40" s="423">
        <v>117696</v>
      </c>
      <c r="H40" s="423">
        <v>226659</v>
      </c>
      <c r="I40" s="424">
        <v>141609</v>
      </c>
      <c r="J40" s="424">
        <v>204049</v>
      </c>
      <c r="K40" s="424">
        <v>160318</v>
      </c>
      <c r="L40" s="424">
        <v>150143</v>
      </c>
      <c r="M40" s="424">
        <v>173860</v>
      </c>
      <c r="N40" s="422">
        <v>1860699</v>
      </c>
    </row>
    <row r="41" spans="1:14">
      <c r="A41" s="271">
        <v>2014</v>
      </c>
      <c r="B41" s="423">
        <v>96936</v>
      </c>
      <c r="C41" s="423">
        <v>133326</v>
      </c>
      <c r="D41" s="423">
        <v>129647</v>
      </c>
      <c r="E41" s="423">
        <v>139241</v>
      </c>
      <c r="F41" s="423">
        <v>190666</v>
      </c>
      <c r="G41" s="423">
        <v>126401</v>
      </c>
      <c r="H41" s="423">
        <v>133390</v>
      </c>
      <c r="I41" s="424">
        <v>41694</v>
      </c>
      <c r="J41" s="424">
        <v>127290</v>
      </c>
      <c r="K41" s="424">
        <v>127743</v>
      </c>
      <c r="L41" s="424">
        <v>68142</v>
      </c>
      <c r="M41" s="424">
        <v>180040</v>
      </c>
      <c r="N41" s="422">
        <v>1494516</v>
      </c>
    </row>
    <row r="42" spans="1:14">
      <c r="A42" s="271">
        <v>2015</v>
      </c>
      <c r="B42" s="423">
        <v>110934</v>
      </c>
      <c r="C42" s="423">
        <v>53376</v>
      </c>
      <c r="D42" s="423">
        <v>106585</v>
      </c>
      <c r="E42" s="423">
        <v>228911</v>
      </c>
      <c r="F42" s="423">
        <v>208849</v>
      </c>
      <c r="G42" s="423">
        <v>117497</v>
      </c>
      <c r="H42" s="423">
        <v>210342</v>
      </c>
      <c r="I42" s="424">
        <v>97422</v>
      </c>
      <c r="J42" s="424">
        <v>254018</v>
      </c>
      <c r="K42" s="424">
        <v>0</v>
      </c>
      <c r="L42" s="424">
        <v>0</v>
      </c>
      <c r="M42" s="424">
        <v>0</v>
      </c>
      <c r="N42" s="422">
        <v>1387934</v>
      </c>
    </row>
    <row r="43" spans="1:14">
      <c r="A43" s="271">
        <v>2016</v>
      </c>
      <c r="B43" s="423">
        <v>0</v>
      </c>
      <c r="C43" s="423">
        <v>0</v>
      </c>
      <c r="D43" s="423">
        <v>0</v>
      </c>
      <c r="E43" s="423">
        <v>35313</v>
      </c>
      <c r="F43" s="423">
        <v>0</v>
      </c>
      <c r="G43" s="423">
        <v>0</v>
      </c>
      <c r="H43" s="423">
        <v>0</v>
      </c>
      <c r="I43" s="424">
        <v>0</v>
      </c>
      <c r="J43" s="424">
        <v>0</v>
      </c>
      <c r="K43" s="424">
        <v>427494</v>
      </c>
      <c r="L43" s="424">
        <v>84556</v>
      </c>
      <c r="M43" s="424">
        <v>138372</v>
      </c>
      <c r="N43" s="422">
        <v>685735</v>
      </c>
    </row>
    <row r="44" spans="1:14">
      <c r="A44" s="271">
        <v>2017</v>
      </c>
      <c r="B44" s="423">
        <v>0</v>
      </c>
      <c r="C44" s="423">
        <v>33699</v>
      </c>
      <c r="D44" s="423">
        <v>119341</v>
      </c>
      <c r="E44" s="423">
        <v>39632</v>
      </c>
      <c r="F44" s="423">
        <v>52597</v>
      </c>
      <c r="G44" s="423">
        <v>103011</v>
      </c>
      <c r="H44" s="423">
        <v>58147</v>
      </c>
      <c r="I44" s="423">
        <v>71465</v>
      </c>
      <c r="J44" s="422" t="s">
        <v>381</v>
      </c>
      <c r="K44" s="422" t="s">
        <v>381</v>
      </c>
      <c r="L44" s="422" t="s">
        <v>381</v>
      </c>
      <c r="M44" s="422" t="s">
        <v>381</v>
      </c>
      <c r="N44" s="422">
        <v>477891</v>
      </c>
    </row>
    <row r="49" spans="1:14" ht="33.75" customHeight="1">
      <c r="A49" s="464" t="s">
        <v>605</v>
      </c>
      <c r="B49" s="464"/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</row>
  </sheetData>
  <mergeCells count="1">
    <mergeCell ref="A49:N49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0"/>
    <pageSetUpPr fitToPage="1"/>
  </sheetPr>
  <dimension ref="A1:F115"/>
  <sheetViews>
    <sheetView zoomScaleNormal="100" workbookViewId="0"/>
  </sheetViews>
  <sheetFormatPr baseColWidth="10" defaultColWidth="11.5703125" defaultRowHeight="12" customHeight="1"/>
  <cols>
    <col min="1" max="1" width="35.28515625" style="62" customWidth="1"/>
    <col min="2" max="2" width="16.28515625" style="61" customWidth="1"/>
    <col min="3" max="3" width="11.42578125" style="61" customWidth="1"/>
    <col min="4" max="4" width="10.85546875" style="61" customWidth="1"/>
    <col min="5" max="5" width="11.5703125" style="61" customWidth="1"/>
    <col min="6" max="16384" width="11.5703125" style="62"/>
  </cols>
  <sheetData>
    <row r="1" spans="1:6" ht="12" customHeight="1">
      <c r="A1" s="178" t="s">
        <v>566</v>
      </c>
    </row>
    <row r="2" spans="1:6" ht="12" customHeight="1">
      <c r="A2" s="426" t="s">
        <v>644</v>
      </c>
    </row>
    <row r="3" spans="1:6" s="65" customFormat="1" ht="12" customHeight="1">
      <c r="A3" s="63"/>
      <c r="B3" s="64"/>
      <c r="C3" s="64"/>
      <c r="D3" s="64"/>
      <c r="E3" s="64"/>
    </row>
    <row r="4" spans="1:6" ht="12" customHeight="1" thickBot="1"/>
    <row r="5" spans="1:6" ht="12" customHeight="1" thickBot="1">
      <c r="B5" s="465" t="str">
        <f xml:space="preserve"> "Acumulado Enero - " &amp;'03 MACRO'!B1</f>
        <v>Acumulado Enero - Agosto</v>
      </c>
      <c r="C5" s="466"/>
      <c r="D5" s="467"/>
    </row>
    <row r="6" spans="1:6" ht="12" customHeight="1">
      <c r="A6" s="223" t="s">
        <v>55</v>
      </c>
      <c r="B6" s="224">
        <v>2016</v>
      </c>
      <c r="C6" s="224">
        <v>2017</v>
      </c>
      <c r="D6" s="225" t="s">
        <v>54</v>
      </c>
      <c r="E6" s="225" t="s">
        <v>28</v>
      </c>
    </row>
    <row r="7" spans="1:6" ht="12" customHeight="1" thickBot="1">
      <c r="A7" s="66"/>
      <c r="B7" s="67"/>
      <c r="C7" s="67"/>
      <c r="D7" s="68"/>
      <c r="E7" s="68"/>
    </row>
    <row r="8" spans="1:6" ht="12" customHeight="1">
      <c r="A8" s="69"/>
      <c r="B8" s="70"/>
      <c r="C8" s="71"/>
      <c r="D8" s="72"/>
      <c r="E8" s="73"/>
    </row>
    <row r="9" spans="1:6" ht="7.5" customHeight="1" thickBot="1">
      <c r="A9" s="69"/>
      <c r="B9" s="74"/>
      <c r="C9" s="74"/>
      <c r="D9" s="74"/>
      <c r="E9" s="74"/>
    </row>
    <row r="10" spans="1:6" ht="20.25" customHeight="1" thickBot="1">
      <c r="A10" s="75" t="s">
        <v>36</v>
      </c>
      <c r="B10" s="76">
        <f>SUM(B11:B26)</f>
        <v>1525510.5925740004</v>
      </c>
      <c r="C10" s="187">
        <f>SUM(C11:C26)</f>
        <v>1590181.9380639996</v>
      </c>
      <c r="D10" s="77">
        <v>1</v>
      </c>
      <c r="E10" s="78">
        <f t="shared" ref="E10:E26" si="0">C10/B10-1</f>
        <v>4.2393245779355215E-2</v>
      </c>
    </row>
    <row r="11" spans="1:6" ht="12" customHeight="1">
      <c r="A11" s="79" t="s">
        <v>42</v>
      </c>
      <c r="B11" s="80">
        <v>344336.99286699999</v>
      </c>
      <c r="C11" s="81">
        <v>336594.87084500003</v>
      </c>
      <c r="D11" s="82">
        <f t="shared" ref="D11:D26" si="1">C11/$C$10</f>
        <v>0.2116706665998197</v>
      </c>
      <c r="E11" s="83">
        <f>C11/B11-1</f>
        <v>-2.2484142518461092E-2</v>
      </c>
      <c r="F11" s="158"/>
    </row>
    <row r="12" spans="1:6" ht="12" customHeight="1">
      <c r="A12" s="79" t="s">
        <v>467</v>
      </c>
      <c r="B12" s="80">
        <v>187400.774573</v>
      </c>
      <c r="C12" s="81">
        <v>293822.32562900003</v>
      </c>
      <c r="D12" s="82">
        <f>C12/$C$10</f>
        <v>0.1847727725965245</v>
      </c>
      <c r="E12" s="83">
        <f t="shared" si="0"/>
        <v>0.56788213014853173</v>
      </c>
      <c r="F12" s="158"/>
    </row>
    <row r="13" spans="1:6" ht="12" customHeight="1">
      <c r="A13" s="79" t="s">
        <v>468</v>
      </c>
      <c r="B13" s="80">
        <v>313719.92160800006</v>
      </c>
      <c r="C13" s="81">
        <v>293744.93416200002</v>
      </c>
      <c r="D13" s="82">
        <f>C13/$C$10</f>
        <v>0.18472410428685032</v>
      </c>
      <c r="E13" s="83">
        <f t="shared" si="0"/>
        <v>-6.3671402643531327E-2</v>
      </c>
    </row>
    <row r="14" spans="1:6" ht="12" customHeight="1">
      <c r="A14" s="79" t="s">
        <v>44</v>
      </c>
      <c r="B14" s="80">
        <v>235941.685234</v>
      </c>
      <c r="C14" s="81">
        <v>205951.43310600001</v>
      </c>
      <c r="D14" s="82">
        <f t="shared" si="1"/>
        <v>0.12951438333951895</v>
      </c>
      <c r="E14" s="83">
        <f t="shared" si="0"/>
        <v>-0.12710874764777802</v>
      </c>
      <c r="F14" s="158"/>
    </row>
    <row r="15" spans="1:6" ht="12" customHeight="1">
      <c r="A15" s="79" t="s">
        <v>469</v>
      </c>
      <c r="B15" s="80">
        <v>114777.49545799999</v>
      </c>
      <c r="C15" s="81">
        <v>138231.04047599999</v>
      </c>
      <c r="D15" s="82">
        <f t="shared" si="1"/>
        <v>8.6927814463980319E-2</v>
      </c>
      <c r="E15" s="83">
        <f t="shared" si="0"/>
        <v>0.2043392297803035</v>
      </c>
    </row>
    <row r="16" spans="1:6" ht="12" customHeight="1">
      <c r="A16" s="79" t="s">
        <v>43</v>
      </c>
      <c r="B16" s="80">
        <v>115899.205877</v>
      </c>
      <c r="C16" s="81">
        <v>102724.319554</v>
      </c>
      <c r="D16" s="82">
        <f t="shared" si="1"/>
        <v>6.4599098439681618E-2</v>
      </c>
      <c r="E16" s="83">
        <f t="shared" si="0"/>
        <v>-0.11367538045931114</v>
      </c>
    </row>
    <row r="17" spans="1:6" ht="12" customHeight="1">
      <c r="A17" s="79" t="s">
        <v>45</v>
      </c>
      <c r="B17" s="80">
        <v>91328.689309000009</v>
      </c>
      <c r="C17" s="81">
        <v>94251.438274</v>
      </c>
      <c r="D17" s="82">
        <f t="shared" si="1"/>
        <v>5.9270851981093678E-2</v>
      </c>
      <c r="E17" s="83">
        <f t="shared" si="0"/>
        <v>3.2002528308615164E-2</v>
      </c>
    </row>
    <row r="18" spans="1:6" ht="12" customHeight="1">
      <c r="A18" s="79" t="s">
        <v>46</v>
      </c>
      <c r="B18" s="80">
        <v>39179.490963999997</v>
      </c>
      <c r="C18" s="81">
        <v>37768.660799999991</v>
      </c>
      <c r="D18" s="82">
        <f>C18/$C$10</f>
        <v>2.3751156956280259E-2</v>
      </c>
      <c r="E18" s="83">
        <f t="shared" si="0"/>
        <v>-3.6009405157824692E-2</v>
      </c>
    </row>
    <row r="19" spans="1:6" ht="12" customHeight="1">
      <c r="A19" s="79" t="s">
        <v>47</v>
      </c>
      <c r="B19" s="80">
        <v>28438.342057000002</v>
      </c>
      <c r="C19" s="81">
        <v>31401.704099999995</v>
      </c>
      <c r="D19" s="82">
        <f t="shared" si="1"/>
        <v>1.9747239827305963E-2</v>
      </c>
      <c r="E19" s="83">
        <f t="shared" si="0"/>
        <v>0.1042030522405426</v>
      </c>
    </row>
    <row r="20" spans="1:6" ht="12" customHeight="1">
      <c r="A20" s="79" t="s">
        <v>48</v>
      </c>
      <c r="B20" s="80">
        <v>20663.444088999997</v>
      </c>
      <c r="C20" s="81">
        <v>20827.519089000001</v>
      </c>
      <c r="D20" s="82">
        <f t="shared" si="1"/>
        <v>1.3097569900936556E-2</v>
      </c>
      <c r="E20" s="83">
        <f t="shared" si="0"/>
        <v>7.9403510515145825E-3</v>
      </c>
    </row>
    <row r="21" spans="1:6" ht="12" customHeight="1">
      <c r="A21" s="79" t="s">
        <v>49</v>
      </c>
      <c r="B21" s="80">
        <v>18907.37761</v>
      </c>
      <c r="C21" s="81">
        <v>20374.485991000001</v>
      </c>
      <c r="D21" s="82">
        <f t="shared" si="1"/>
        <v>1.2812676023603529E-2</v>
      </c>
      <c r="E21" s="83">
        <f t="shared" si="0"/>
        <v>7.7594493073648518E-2</v>
      </c>
    </row>
    <row r="22" spans="1:6" ht="12" customHeight="1">
      <c r="A22" s="79" t="s">
        <v>50</v>
      </c>
      <c r="B22" s="80">
        <v>10256.050830999999</v>
      </c>
      <c r="C22" s="81">
        <v>8907.6341579999989</v>
      </c>
      <c r="D22" s="82">
        <f t="shared" si="1"/>
        <v>5.6016446576199856E-3</v>
      </c>
      <c r="E22" s="83">
        <f t="shared" si="0"/>
        <v>-0.13147523303260822</v>
      </c>
    </row>
    <row r="23" spans="1:6" ht="12" customHeight="1">
      <c r="A23" s="79" t="s">
        <v>51</v>
      </c>
      <c r="B23" s="80">
        <v>2198.8132049999999</v>
      </c>
      <c r="C23" s="81">
        <v>2645.873615</v>
      </c>
      <c r="D23" s="82">
        <f t="shared" si="1"/>
        <v>1.6638810639625766E-3</v>
      </c>
      <c r="E23" s="83">
        <f t="shared" si="0"/>
        <v>0.20331895814678802</v>
      </c>
    </row>
    <row r="24" spans="1:6" ht="12" customHeight="1">
      <c r="A24" s="79" t="s">
        <v>470</v>
      </c>
      <c r="B24" s="80">
        <v>1157.69921</v>
      </c>
      <c r="C24" s="81">
        <v>1547.90624</v>
      </c>
      <c r="D24" s="82">
        <f t="shared" ref="D24" si="2">C24/$C$10</f>
        <v>9.7341455273006747E-4</v>
      </c>
      <c r="E24" s="83">
        <f t="shared" ref="E24" si="3">C24/B24-1</f>
        <v>0.33705389675440833</v>
      </c>
    </row>
    <row r="25" spans="1:6" ht="12" customHeight="1">
      <c r="A25" s="79" t="s">
        <v>52</v>
      </c>
      <c r="B25" s="80">
        <v>854.98901999999998</v>
      </c>
      <c r="C25" s="81">
        <v>963.80621699999995</v>
      </c>
      <c r="D25" s="82">
        <f t="shared" si="1"/>
        <v>6.0609807842076609E-4</v>
      </c>
      <c r="E25" s="83">
        <f t="shared" si="0"/>
        <v>0.12727320989455504</v>
      </c>
    </row>
    <row r="26" spans="1:6" ht="12" customHeight="1" thickBot="1">
      <c r="A26" s="79" t="s">
        <v>53</v>
      </c>
      <c r="B26" s="80">
        <v>449.62066200000004</v>
      </c>
      <c r="C26" s="84">
        <v>423.98580799999996</v>
      </c>
      <c r="D26" s="85">
        <f t="shared" si="1"/>
        <v>2.6662723167148432E-4</v>
      </c>
      <c r="E26" s="83">
        <f t="shared" si="0"/>
        <v>-5.7014403844279027E-2</v>
      </c>
    </row>
    <row r="27" spans="1:6" ht="12" customHeight="1" thickBot="1"/>
    <row r="28" spans="1:6" ht="12" customHeight="1" thickBot="1">
      <c r="A28" s="75" t="s">
        <v>613</v>
      </c>
      <c r="B28" s="76">
        <f>SUM(B29:B45)</f>
        <v>102188894.48525642</v>
      </c>
      <c r="C28" s="187">
        <f>SUM(C29:C45)</f>
        <v>98664725.043667719</v>
      </c>
      <c r="D28" s="77">
        <v>1</v>
      </c>
      <c r="E28" s="78">
        <f>C28/B28-1</f>
        <v>-3.4486814436544888E-2</v>
      </c>
    </row>
    <row r="29" spans="1:6" ht="12" customHeight="1">
      <c r="A29" s="79" t="s">
        <v>52</v>
      </c>
      <c r="B29" s="80">
        <v>29195286.431920003</v>
      </c>
      <c r="C29" s="81">
        <v>28268622.340756003</v>
      </c>
      <c r="D29" s="82">
        <f>C29/$C$28</f>
        <v>0.28651194566492411</v>
      </c>
      <c r="E29" s="83">
        <f>C29/B29-1</f>
        <v>-3.1740195230653856E-2</v>
      </c>
      <c r="F29" s="158"/>
    </row>
    <row r="30" spans="1:6" ht="12" customHeight="1">
      <c r="A30" s="79" t="s">
        <v>48</v>
      </c>
      <c r="B30" s="80">
        <v>24011653.900913998</v>
      </c>
      <c r="C30" s="81">
        <v>21459506.774165999</v>
      </c>
      <c r="D30" s="82">
        <f>C30/$C$28</f>
        <v>0.21749928117337075</v>
      </c>
      <c r="E30" s="83">
        <f>C30/B30-1</f>
        <v>-0.10628785244363581</v>
      </c>
      <c r="F30" s="158"/>
    </row>
    <row r="31" spans="1:6" ht="12" customHeight="1">
      <c r="A31" s="79" t="s">
        <v>42</v>
      </c>
      <c r="B31" s="80">
        <v>10677034.780627621</v>
      </c>
      <c r="C31" s="81">
        <v>13655280.18813801</v>
      </c>
      <c r="D31" s="82">
        <f t="shared" ref="D31:D43" si="4">C31/$C$28</f>
        <v>0.13840083355114366</v>
      </c>
      <c r="E31" s="83">
        <f t="shared" ref="E31:E43" si="5">C31/B31-1</f>
        <v>0.27893937490155118</v>
      </c>
      <c r="F31" s="158"/>
    </row>
    <row r="32" spans="1:6" ht="12" customHeight="1">
      <c r="A32" s="79" t="s">
        <v>32</v>
      </c>
      <c r="B32" s="80">
        <v>12357706.973424306</v>
      </c>
      <c r="C32" s="81">
        <v>9023773.0258959997</v>
      </c>
      <c r="D32" s="82">
        <f t="shared" si="4"/>
        <v>9.1458958831560064E-2</v>
      </c>
      <c r="E32" s="83">
        <f t="shared" si="5"/>
        <v>-0.26978580692178988</v>
      </c>
      <c r="F32" s="158"/>
    </row>
    <row r="33" spans="1:5" ht="12" customHeight="1">
      <c r="A33" s="79" t="s">
        <v>53</v>
      </c>
      <c r="B33" s="80">
        <v>8103750.0841100002</v>
      </c>
      <c r="C33" s="81">
        <v>7479046.898666</v>
      </c>
      <c r="D33" s="82">
        <f t="shared" si="4"/>
        <v>7.5802642690747601E-2</v>
      </c>
      <c r="E33" s="83">
        <f t="shared" si="5"/>
        <v>-7.708816029123744E-2</v>
      </c>
    </row>
    <row r="34" spans="1:5" ht="12" customHeight="1">
      <c r="A34" s="79" t="s">
        <v>51</v>
      </c>
      <c r="B34" s="80">
        <v>6868479.4068357591</v>
      </c>
      <c r="C34" s="81">
        <v>6918112.1289574895</v>
      </c>
      <c r="D34" s="82">
        <f t="shared" si="4"/>
        <v>7.0117381119702338E-2</v>
      </c>
      <c r="E34" s="83">
        <f t="shared" si="5"/>
        <v>7.2261586854776017E-3</v>
      </c>
    </row>
    <row r="35" spans="1:5" ht="12" customHeight="1">
      <c r="A35" s="79" t="s">
        <v>468</v>
      </c>
      <c r="B35" s="80">
        <v>1679519.3682269999</v>
      </c>
      <c r="C35" s="81">
        <v>2694369.0464709997</v>
      </c>
      <c r="D35" s="82">
        <f t="shared" si="4"/>
        <v>2.7308331779959932E-2</v>
      </c>
      <c r="E35" s="83">
        <f t="shared" si="5"/>
        <v>0.60425005953657762</v>
      </c>
    </row>
    <row r="36" spans="1:5" ht="12" customHeight="1">
      <c r="A36" s="79" t="s">
        <v>44</v>
      </c>
      <c r="B36" s="80">
        <v>2086804.8487949998</v>
      </c>
      <c r="C36" s="81">
        <v>2449053.5296159997</v>
      </c>
      <c r="D36" s="82">
        <f t="shared" si="4"/>
        <v>2.4821976937878056E-2</v>
      </c>
      <c r="E36" s="83">
        <f t="shared" si="5"/>
        <v>0.17359010883560866</v>
      </c>
    </row>
    <row r="37" spans="1:5" ht="12" customHeight="1">
      <c r="A37" s="79" t="s">
        <v>45</v>
      </c>
      <c r="B37" s="80">
        <v>2487147.6255000001</v>
      </c>
      <c r="C37" s="81">
        <v>2132067.709026</v>
      </c>
      <c r="D37" s="82">
        <f t="shared" si="4"/>
        <v>2.1609219587673048E-2</v>
      </c>
      <c r="E37" s="83">
        <f t="shared" si="5"/>
        <v>-0.14276591901239366</v>
      </c>
    </row>
    <row r="38" spans="1:5" ht="12" customHeight="1">
      <c r="A38" s="79" t="s">
        <v>467</v>
      </c>
      <c r="B38" s="80">
        <v>1853088.3618379999</v>
      </c>
      <c r="C38" s="81">
        <v>1866055.1303979999</v>
      </c>
      <c r="D38" s="82">
        <f t="shared" si="4"/>
        <v>1.8913093099606856E-2</v>
      </c>
      <c r="E38" s="83">
        <f t="shared" si="5"/>
        <v>6.9973827622222817E-3</v>
      </c>
    </row>
    <row r="39" spans="1:5" ht="12" customHeight="1">
      <c r="A39" s="79" t="s">
        <v>46</v>
      </c>
      <c r="B39" s="80">
        <v>877176.79557199997</v>
      </c>
      <c r="C39" s="81">
        <v>1213955.2451400002</v>
      </c>
      <c r="D39" s="82">
        <f t="shared" si="4"/>
        <v>1.2303842580037794E-2</v>
      </c>
      <c r="E39" s="83">
        <f t="shared" si="5"/>
        <v>0.38393451726956562</v>
      </c>
    </row>
    <row r="40" spans="1:5" ht="12" customHeight="1">
      <c r="A40" s="79" t="s">
        <v>469</v>
      </c>
      <c r="B40" s="80">
        <v>474222.59325699997</v>
      </c>
      <c r="C40" s="81">
        <v>528516.08386899997</v>
      </c>
      <c r="D40" s="82">
        <f t="shared" si="4"/>
        <v>5.3566873432737555E-3</v>
      </c>
      <c r="E40" s="83">
        <f t="shared" si="5"/>
        <v>0.11448946419677686</v>
      </c>
    </row>
    <row r="41" spans="1:5" ht="12" customHeight="1">
      <c r="A41" s="79" t="s">
        <v>43</v>
      </c>
      <c r="B41" s="80">
        <v>631883.48511600005</v>
      </c>
      <c r="C41" s="81">
        <v>429640.43722399999</v>
      </c>
      <c r="D41" s="82">
        <f t="shared" si="4"/>
        <v>4.3545495822731655E-3</v>
      </c>
      <c r="E41" s="83">
        <f t="shared" si="5"/>
        <v>-0.3200638292593968</v>
      </c>
    </row>
    <row r="42" spans="1:5" ht="12" customHeight="1">
      <c r="A42" s="79" t="s">
        <v>49</v>
      </c>
      <c r="B42" s="80">
        <v>304808.18735399999</v>
      </c>
      <c r="C42" s="81">
        <v>319257.920071</v>
      </c>
      <c r="D42" s="82">
        <f t="shared" si="4"/>
        <v>3.2357858386540947E-3</v>
      </c>
      <c r="E42" s="83">
        <f t="shared" si="5"/>
        <v>4.7405986179164916E-2</v>
      </c>
    </row>
    <row r="43" spans="1:5" ht="12" customHeight="1">
      <c r="A43" s="79" t="s">
        <v>259</v>
      </c>
      <c r="B43" s="80">
        <v>372004.61905772664</v>
      </c>
      <c r="C43" s="81">
        <v>117719.95091122779</v>
      </c>
      <c r="D43" s="82">
        <f t="shared" si="4"/>
        <v>1.193131089749923E-3</v>
      </c>
      <c r="E43" s="83">
        <f t="shared" si="5"/>
        <v>-0.68355244832871187</v>
      </c>
    </row>
    <row r="44" spans="1:5" ht="12" customHeight="1">
      <c r="A44" s="79" t="s">
        <v>47</v>
      </c>
      <c r="B44" s="80">
        <v>177660.98559999999</v>
      </c>
      <c r="C44" s="81">
        <v>105361.64452399999</v>
      </c>
      <c r="D44" s="82">
        <f t="shared" ref="D44:D45" si="6">C44/$C$28</f>
        <v>1.0678755196182658E-3</v>
      </c>
      <c r="E44" s="83">
        <f t="shared" ref="E44:E45" si="7">C44/B44-1</f>
        <v>-0.40695114254730336</v>
      </c>
    </row>
    <row r="45" spans="1:5" ht="12" customHeight="1" thickBot="1">
      <c r="A45" s="79" t="s">
        <v>50</v>
      </c>
      <c r="B45" s="80">
        <v>30666.037108</v>
      </c>
      <c r="C45" s="81">
        <v>4386.9898379999995</v>
      </c>
      <c r="D45" s="85">
        <f t="shared" si="6"/>
        <v>4.4463609826697181E-5</v>
      </c>
      <c r="E45" s="83">
        <f t="shared" si="7"/>
        <v>-0.85694304671484456</v>
      </c>
    </row>
    <row r="46" spans="1:5" ht="12" customHeight="1" thickBot="1">
      <c r="A46" s="191"/>
      <c r="B46" s="86"/>
      <c r="C46" s="192"/>
    </row>
    <row r="47" spans="1:5" ht="12" customHeight="1" thickBot="1">
      <c r="A47" s="75" t="s">
        <v>40</v>
      </c>
      <c r="B47" s="188">
        <f>SUM(B48:B59)</f>
        <v>208737.47824599998</v>
      </c>
      <c r="C47" s="187">
        <f>SUM(C48:C59)</f>
        <v>201999.18120200004</v>
      </c>
      <c r="D47" s="77">
        <v>1</v>
      </c>
      <c r="E47" s="78">
        <f t="shared" ref="E47:E58" si="8">C47/B47-1</f>
        <v>-3.2281203646902235E-2</v>
      </c>
    </row>
    <row r="48" spans="1:5" ht="12" customHeight="1">
      <c r="A48" s="79" t="s">
        <v>46</v>
      </c>
      <c r="B48" s="80">
        <v>57583.808990999998</v>
      </c>
      <c r="C48" s="81">
        <v>61293.712745999997</v>
      </c>
      <c r="D48" s="82">
        <f t="shared" ref="D48:D59" si="9">C48/$C$47</f>
        <v>0.30343545147693457</v>
      </c>
      <c r="E48" s="83">
        <f t="shared" si="8"/>
        <v>6.4426161103372515E-2</v>
      </c>
    </row>
    <row r="49" spans="1:5" ht="12" customHeight="1">
      <c r="A49" s="79" t="s">
        <v>49</v>
      </c>
      <c r="B49" s="80">
        <v>40970.424432000007</v>
      </c>
      <c r="C49" s="81">
        <v>36022.735482000004</v>
      </c>
      <c r="D49" s="82">
        <f t="shared" si="9"/>
        <v>0.17833109653042165</v>
      </c>
      <c r="E49" s="83">
        <f t="shared" si="8"/>
        <v>-0.12076245288139131</v>
      </c>
    </row>
    <row r="50" spans="1:5" ht="12" customHeight="1">
      <c r="A50" s="79" t="s">
        <v>469</v>
      </c>
      <c r="B50" s="80">
        <v>34787.066270999996</v>
      </c>
      <c r="C50" s="81">
        <v>28882.873482999996</v>
      </c>
      <c r="D50" s="82">
        <f t="shared" si="9"/>
        <v>0.14298510177680868</v>
      </c>
      <c r="E50" s="83">
        <f t="shared" si="8"/>
        <v>-0.16972379165304863</v>
      </c>
    </row>
    <row r="51" spans="1:5" ht="12" customHeight="1">
      <c r="A51" s="79" t="s">
        <v>468</v>
      </c>
      <c r="B51" s="80">
        <v>17749.556678000001</v>
      </c>
      <c r="C51" s="81">
        <v>26525.139919000001</v>
      </c>
      <c r="D51" s="82">
        <f t="shared" si="9"/>
        <v>0.13131310612826072</v>
      </c>
      <c r="E51" s="83">
        <f t="shared" si="8"/>
        <v>0.49441140419450869</v>
      </c>
    </row>
    <row r="52" spans="1:5" ht="12" customHeight="1">
      <c r="A52" s="79" t="s">
        <v>470</v>
      </c>
      <c r="B52" s="80">
        <v>15520.13046</v>
      </c>
      <c r="C52" s="81">
        <v>15109.68669</v>
      </c>
      <c r="D52" s="82">
        <f t="shared" si="9"/>
        <v>7.480073235985174E-2</v>
      </c>
      <c r="E52" s="83">
        <f t="shared" si="8"/>
        <v>-2.6445896898730004E-2</v>
      </c>
    </row>
    <row r="53" spans="1:5" ht="12" customHeight="1">
      <c r="A53" s="79" t="s">
        <v>42</v>
      </c>
      <c r="B53" s="80">
        <v>12721.031906</v>
      </c>
      <c r="C53" s="81">
        <v>11714.750284000002</v>
      </c>
      <c r="D53" s="82">
        <f t="shared" si="9"/>
        <v>5.7994048363419856E-2</v>
      </c>
      <c r="E53" s="83">
        <f t="shared" si="8"/>
        <v>-7.9103773140084321E-2</v>
      </c>
    </row>
    <row r="54" spans="1:5" ht="12" customHeight="1">
      <c r="A54" s="79" t="s">
        <v>47</v>
      </c>
      <c r="B54" s="80">
        <v>12513.059133999999</v>
      </c>
      <c r="C54" s="81">
        <v>10212.691622</v>
      </c>
      <c r="D54" s="82">
        <f t="shared" si="9"/>
        <v>5.0558084251773605E-2</v>
      </c>
      <c r="E54" s="83">
        <f t="shared" si="8"/>
        <v>-0.18383734044295608</v>
      </c>
    </row>
    <row r="55" spans="1:5" ht="12" customHeight="1">
      <c r="A55" s="79" t="s">
        <v>50</v>
      </c>
      <c r="B55" s="80">
        <v>10459.866463</v>
      </c>
      <c r="C55" s="81">
        <v>7398.567086</v>
      </c>
      <c r="D55" s="82">
        <f t="shared" si="9"/>
        <v>3.6626718197443592E-2</v>
      </c>
      <c r="E55" s="83">
        <f t="shared" si="8"/>
        <v>-0.29267098082263543</v>
      </c>
    </row>
    <row r="56" spans="1:5" ht="12" customHeight="1">
      <c r="A56" s="79" t="s">
        <v>53</v>
      </c>
      <c r="B56" s="80">
        <v>5064.0087460000004</v>
      </c>
      <c r="C56" s="81">
        <v>3242.92722</v>
      </c>
      <c r="D56" s="82">
        <f t="shared" si="9"/>
        <v>1.605416022333803E-2</v>
      </c>
      <c r="E56" s="83">
        <f t="shared" si="8"/>
        <v>-0.35961263444468783</v>
      </c>
    </row>
    <row r="57" spans="1:5" ht="12" customHeight="1">
      <c r="A57" s="79" t="s">
        <v>51</v>
      </c>
      <c r="B57" s="80">
        <v>656.61701200000005</v>
      </c>
      <c r="C57" s="81">
        <v>1085.505568</v>
      </c>
      <c r="D57" s="82">
        <f t="shared" si="9"/>
        <v>5.3738117231004511E-3</v>
      </c>
      <c r="E57" s="83">
        <f t="shared" si="8"/>
        <v>0.65317917166605488</v>
      </c>
    </row>
    <row r="58" spans="1:5" ht="12" customHeight="1">
      <c r="A58" s="79" t="s">
        <v>52</v>
      </c>
      <c r="B58" s="80">
        <v>705.069795</v>
      </c>
      <c r="C58" s="81">
        <v>498.46360700000002</v>
      </c>
      <c r="D58" s="82">
        <f t="shared" si="9"/>
        <v>2.467651621327783E-3</v>
      </c>
      <c r="E58" s="83">
        <f t="shared" si="8"/>
        <v>-0.29302941278316985</v>
      </c>
    </row>
    <row r="59" spans="1:5" ht="12" customHeight="1" thickBot="1">
      <c r="A59" s="79" t="s">
        <v>44</v>
      </c>
      <c r="B59" s="80">
        <v>6.8383580000000004</v>
      </c>
      <c r="C59" s="84">
        <v>12.127495</v>
      </c>
      <c r="D59" s="85">
        <f t="shared" si="9"/>
        <v>6.0037347319108452E-5</v>
      </c>
      <c r="E59" s="83" t="s">
        <v>66</v>
      </c>
    </row>
    <row r="60" spans="1:5" ht="12" customHeight="1" thickBot="1"/>
    <row r="61" spans="1:5" ht="12" customHeight="1" thickBot="1">
      <c r="A61" s="75" t="s">
        <v>623</v>
      </c>
      <c r="B61" s="76">
        <f>SUM(B62:B77)</f>
        <v>2909433.9160249997</v>
      </c>
      <c r="C61" s="187">
        <f>SUM(C62:C77)</f>
        <v>2889994.7983099995</v>
      </c>
      <c r="D61" s="77">
        <v>1</v>
      </c>
      <c r="E61" s="78">
        <f>C61/B61-1</f>
        <v>-6.6814089187352543E-3</v>
      </c>
    </row>
    <row r="62" spans="1:5" ht="12" customHeight="1">
      <c r="A62" s="79" t="s">
        <v>49</v>
      </c>
      <c r="B62" s="80">
        <v>522688.94498599996</v>
      </c>
      <c r="C62" s="81">
        <v>557487.51797100005</v>
      </c>
      <c r="D62" s="82">
        <f t="shared" ref="D62:D77" si="10">C62/$C$61</f>
        <v>0.19290260255727987</v>
      </c>
      <c r="E62" s="83">
        <f t="shared" ref="E62:E77" si="11">C62/B62-1</f>
        <v>6.6576064634258136E-2</v>
      </c>
    </row>
    <row r="63" spans="1:5" ht="12" customHeight="1">
      <c r="A63" s="79" t="s">
        <v>468</v>
      </c>
      <c r="B63" s="80">
        <v>533732.79963200015</v>
      </c>
      <c r="C63" s="81">
        <v>532101.0288819999</v>
      </c>
      <c r="D63" s="82">
        <f t="shared" si="10"/>
        <v>0.18411833446660872</v>
      </c>
      <c r="E63" s="83">
        <f t="shared" si="11"/>
        <v>-3.0572802554487133E-3</v>
      </c>
    </row>
    <row r="64" spans="1:5" ht="12" customHeight="1">
      <c r="A64" s="79" t="s">
        <v>469</v>
      </c>
      <c r="B64" s="80">
        <v>580351.68478200003</v>
      </c>
      <c r="C64" s="81">
        <v>524460.86696399993</v>
      </c>
      <c r="D64" s="82">
        <f t="shared" si="10"/>
        <v>0.1814746750653988</v>
      </c>
      <c r="E64" s="83">
        <f t="shared" si="11"/>
        <v>-9.6305084112910944E-2</v>
      </c>
    </row>
    <row r="65" spans="1:5" ht="12" customHeight="1">
      <c r="A65" s="79" t="s">
        <v>46</v>
      </c>
      <c r="B65" s="80">
        <v>413490.43959599995</v>
      </c>
      <c r="C65" s="81">
        <v>424607.86670999997</v>
      </c>
      <c r="D65" s="82">
        <f t="shared" si="10"/>
        <v>0.14692340171625934</v>
      </c>
      <c r="E65" s="83">
        <f t="shared" si="11"/>
        <v>2.6886781529609882E-2</v>
      </c>
    </row>
    <row r="66" spans="1:5" ht="12" customHeight="1">
      <c r="A66" s="79" t="s">
        <v>53</v>
      </c>
      <c r="B66" s="80">
        <v>217736.88308</v>
      </c>
      <c r="C66" s="81">
        <v>281872.26439300005</v>
      </c>
      <c r="D66" s="82">
        <f>C66/$C$61</f>
        <v>9.7533831049741782E-2</v>
      </c>
      <c r="E66" s="83">
        <f>C66/B66-1</f>
        <v>0.29455451187585746</v>
      </c>
    </row>
    <row r="67" spans="1:5" ht="12" customHeight="1">
      <c r="A67" s="79" t="s">
        <v>42</v>
      </c>
      <c r="B67" s="80">
        <v>189712.20269900007</v>
      </c>
      <c r="C67" s="81">
        <v>156521.31342000002</v>
      </c>
      <c r="D67" s="82">
        <f t="shared" si="10"/>
        <v>5.4159721502450443E-2</v>
      </c>
      <c r="E67" s="83">
        <f t="shared" si="11"/>
        <v>-0.17495389757116031</v>
      </c>
    </row>
    <row r="68" spans="1:5" ht="12" customHeight="1">
      <c r="A68" s="79" t="s">
        <v>50</v>
      </c>
      <c r="B68" s="80">
        <v>111488.75011800001</v>
      </c>
      <c r="C68" s="81">
        <v>87324.943486999997</v>
      </c>
      <c r="D68" s="82">
        <f t="shared" si="10"/>
        <v>3.0216297807202128E-2</v>
      </c>
      <c r="E68" s="83">
        <f t="shared" si="11"/>
        <v>-0.21673762245450745</v>
      </c>
    </row>
    <row r="69" spans="1:5" ht="12" customHeight="1">
      <c r="A69" s="79" t="s">
        <v>47</v>
      </c>
      <c r="B69" s="80">
        <v>90133.077267000015</v>
      </c>
      <c r="C69" s="81">
        <v>80623.311017000015</v>
      </c>
      <c r="D69" s="82">
        <f t="shared" si="10"/>
        <v>2.7897389664558087E-2</v>
      </c>
      <c r="E69" s="83">
        <f t="shared" si="11"/>
        <v>-0.1055080613949233</v>
      </c>
    </row>
    <row r="70" spans="1:5" ht="12" customHeight="1">
      <c r="A70" s="79" t="s">
        <v>43</v>
      </c>
      <c r="B70" s="80">
        <v>58698.682219000002</v>
      </c>
      <c r="C70" s="81">
        <v>60704.296228000007</v>
      </c>
      <c r="D70" s="82">
        <f t="shared" si="10"/>
        <v>2.1004984598414655E-2</v>
      </c>
      <c r="E70" s="83">
        <f t="shared" si="11"/>
        <v>3.4167956301254243E-2</v>
      </c>
    </row>
    <row r="71" spans="1:5" ht="12" customHeight="1">
      <c r="A71" s="79" t="s">
        <v>470</v>
      </c>
      <c r="B71" s="80">
        <v>53016.994503000002</v>
      </c>
      <c r="C71" s="81">
        <v>53106.553630000002</v>
      </c>
      <c r="D71" s="82">
        <f t="shared" si="10"/>
        <v>1.8376003189021467E-2</v>
      </c>
      <c r="E71" s="83">
        <f t="shared" si="11"/>
        <v>1.6892531883325734E-3</v>
      </c>
    </row>
    <row r="72" spans="1:5" ht="12" customHeight="1">
      <c r="A72" s="79" t="s">
        <v>45</v>
      </c>
      <c r="B72" s="80">
        <v>34558.225796999999</v>
      </c>
      <c r="C72" s="81">
        <v>37319.720161999998</v>
      </c>
      <c r="D72" s="82">
        <f t="shared" si="10"/>
        <v>1.2913421222703822E-2</v>
      </c>
      <c r="E72" s="83">
        <f t="shared" si="11"/>
        <v>7.9908453090775433E-2</v>
      </c>
    </row>
    <row r="73" spans="1:5" ht="12" customHeight="1">
      <c r="A73" s="79" t="s">
        <v>52</v>
      </c>
      <c r="B73" s="80">
        <v>41220.037064000004</v>
      </c>
      <c r="C73" s="81">
        <v>36996.329139000009</v>
      </c>
      <c r="D73" s="82">
        <f t="shared" si="10"/>
        <v>1.2801521013336974E-2</v>
      </c>
      <c r="E73" s="83">
        <f t="shared" si="11"/>
        <v>-0.1024673490332404</v>
      </c>
    </row>
    <row r="74" spans="1:5" ht="12" customHeight="1">
      <c r="A74" s="79" t="s">
        <v>48</v>
      </c>
      <c r="B74" s="61">
        <v>28831.551914</v>
      </c>
      <c r="C74" s="81">
        <v>27859.606781000002</v>
      </c>
      <c r="D74" s="82">
        <f t="shared" si="10"/>
        <v>9.6400196973681889E-3</v>
      </c>
      <c r="E74" s="83">
        <f t="shared" si="11"/>
        <v>-3.3711162545087991E-2</v>
      </c>
    </row>
    <row r="75" spans="1:5" ht="12" customHeight="1">
      <c r="A75" s="79" t="s">
        <v>44</v>
      </c>
      <c r="B75" s="61">
        <v>32195.016204</v>
      </c>
      <c r="C75" s="81">
        <v>27497.705371</v>
      </c>
      <c r="D75" s="82">
        <f t="shared" si="10"/>
        <v>9.5147940705914095E-3</v>
      </c>
      <c r="E75" s="83">
        <f t="shared" si="11"/>
        <v>-0.1459018005531052</v>
      </c>
    </row>
    <row r="76" spans="1:5" ht="12" customHeight="1">
      <c r="A76" s="79" t="s">
        <v>467</v>
      </c>
      <c r="B76" s="61">
        <v>399.62690199999997</v>
      </c>
      <c r="C76" s="81">
        <v>834.70433600000001</v>
      </c>
      <c r="D76" s="82">
        <f t="shared" si="10"/>
        <v>2.8882554961279352E-4</v>
      </c>
      <c r="E76" s="83">
        <f>C76/B76-1</f>
        <v>1.0887090729442437</v>
      </c>
    </row>
    <row r="77" spans="1:5" ht="12" customHeight="1" thickBot="1">
      <c r="A77" s="62" t="s">
        <v>51</v>
      </c>
      <c r="B77" s="61">
        <v>1178.999262</v>
      </c>
      <c r="C77" s="84">
        <v>676.76981899999998</v>
      </c>
      <c r="D77" s="85">
        <f t="shared" si="10"/>
        <v>2.3417682945165125E-4</v>
      </c>
      <c r="E77" s="83">
        <f t="shared" si="11"/>
        <v>-0.42597943797525473</v>
      </c>
    </row>
    <row r="78" spans="1:5" ht="12" customHeight="1" thickBot="1"/>
    <row r="79" spans="1:5" ht="12" customHeight="1" thickBot="1">
      <c r="A79" s="75" t="s">
        <v>41</v>
      </c>
      <c r="B79" s="76">
        <f>SUM(B80:B91)</f>
        <v>851389.64091300021</v>
      </c>
      <c r="C79" s="187">
        <f>SUM(C80:C91)</f>
        <v>946429.17672899994</v>
      </c>
      <c r="D79" s="77">
        <v>1</v>
      </c>
      <c r="E79" s="78">
        <f t="shared" ref="E79" si="12">C79/B79-1</f>
        <v>0.11162871997606483</v>
      </c>
    </row>
    <row r="80" spans="1:5" ht="12" customHeight="1">
      <c r="A80" s="79" t="s">
        <v>468</v>
      </c>
      <c r="B80" s="80">
        <v>168819.786884</v>
      </c>
      <c r="C80" s="87">
        <v>307522.93894900003</v>
      </c>
      <c r="D80" s="88">
        <f t="shared" ref="D80:D91" si="13">C80/$C$79</f>
        <v>0.32492968994451871</v>
      </c>
      <c r="E80" s="83">
        <f t="shared" ref="E80:E91" si="14">C80/B80-1</f>
        <v>0.8216048285874582</v>
      </c>
    </row>
    <row r="81" spans="1:5" ht="12" customHeight="1">
      <c r="A81" s="79" t="s">
        <v>469</v>
      </c>
      <c r="B81" s="80">
        <v>211269.857281</v>
      </c>
      <c r="C81" s="81">
        <v>190757.730801</v>
      </c>
      <c r="D81" s="82">
        <f t="shared" si="13"/>
        <v>0.20155520929763293</v>
      </c>
      <c r="E81" s="83">
        <f t="shared" si="14"/>
        <v>-9.7089697243075257E-2</v>
      </c>
    </row>
    <row r="82" spans="1:5" ht="12" customHeight="1">
      <c r="A82" s="79" t="s">
        <v>46</v>
      </c>
      <c r="B82" s="80">
        <v>173547.04921200001</v>
      </c>
      <c r="C82" s="81">
        <v>162140.55430099997</v>
      </c>
      <c r="D82" s="82">
        <f t="shared" si="13"/>
        <v>0.17131821195684377</v>
      </c>
      <c r="E82" s="83">
        <f t="shared" si="14"/>
        <v>-6.57256632296076E-2</v>
      </c>
    </row>
    <row r="83" spans="1:5" ht="12" customHeight="1">
      <c r="A83" s="79" t="s">
        <v>47</v>
      </c>
      <c r="B83" s="80">
        <v>121402.210898</v>
      </c>
      <c r="C83" s="81">
        <v>103670.594531</v>
      </c>
      <c r="D83" s="82">
        <f t="shared" si="13"/>
        <v>0.10953867133439503</v>
      </c>
      <c r="E83" s="83">
        <f t="shared" si="14"/>
        <v>-0.1460567829518179</v>
      </c>
    </row>
    <row r="84" spans="1:5" ht="12" customHeight="1">
      <c r="A84" s="79" t="s">
        <v>49</v>
      </c>
      <c r="B84" s="80">
        <v>90762.001353</v>
      </c>
      <c r="C84" s="81">
        <v>89477.501854000002</v>
      </c>
      <c r="D84" s="82">
        <f t="shared" si="13"/>
        <v>9.4542205644216892E-2</v>
      </c>
      <c r="E84" s="83">
        <f t="shared" si="14"/>
        <v>-1.415239285000125E-2</v>
      </c>
    </row>
    <row r="85" spans="1:5" ht="12" customHeight="1">
      <c r="A85" s="79" t="s">
        <v>470</v>
      </c>
      <c r="B85" s="80">
        <v>26759.276450000001</v>
      </c>
      <c r="C85" s="81">
        <v>35728.354140000003</v>
      </c>
      <c r="D85" s="82">
        <f t="shared" si="13"/>
        <v>3.7750689664368245E-2</v>
      </c>
      <c r="E85" s="83">
        <f t="shared" si="14"/>
        <v>0.33517639039152725</v>
      </c>
    </row>
    <row r="86" spans="1:5" ht="12" customHeight="1">
      <c r="A86" s="79" t="s">
        <v>53</v>
      </c>
      <c r="B86" s="80">
        <v>32324.653961</v>
      </c>
      <c r="C86" s="81">
        <v>31699.353116999999</v>
      </c>
      <c r="D86" s="82">
        <f t="shared" si="13"/>
        <v>3.349363470234263E-2</v>
      </c>
      <c r="E86" s="83">
        <f t="shared" si="14"/>
        <v>-1.9344394057688397E-2</v>
      </c>
    </row>
    <row r="87" spans="1:5" ht="12" customHeight="1">
      <c r="A87" s="79" t="s">
        <v>42</v>
      </c>
      <c r="B87" s="80">
        <v>17277.712779000001</v>
      </c>
      <c r="C87" s="81">
        <v>17321.283858999999</v>
      </c>
      <c r="D87" s="82">
        <f t="shared" si="13"/>
        <v>1.8301722183655552E-2</v>
      </c>
      <c r="E87" s="83">
        <f t="shared" si="14"/>
        <v>2.5218083294540339E-3</v>
      </c>
    </row>
    <row r="88" spans="1:5" ht="12" customHeight="1">
      <c r="A88" s="79" t="s">
        <v>50</v>
      </c>
      <c r="B88" s="80">
        <v>7251.1361139999999</v>
      </c>
      <c r="C88" s="81">
        <v>6589.8612089999997</v>
      </c>
      <c r="D88" s="82">
        <f t="shared" si="13"/>
        <v>6.9628677676395615E-3</v>
      </c>
      <c r="E88" s="83">
        <f t="shared" si="14"/>
        <v>-9.1196040813970591E-2</v>
      </c>
    </row>
    <row r="89" spans="1:5" ht="12" customHeight="1">
      <c r="A89" s="79" t="s">
        <v>52</v>
      </c>
      <c r="B89" s="80">
        <v>1324.8871879999999</v>
      </c>
      <c r="C89" s="81">
        <v>1282.5076200000001</v>
      </c>
      <c r="D89" s="82">
        <f t="shared" si="13"/>
        <v>1.3551015242709837E-3</v>
      </c>
      <c r="E89" s="83">
        <f t="shared" si="14"/>
        <v>-3.1987303057835814E-2</v>
      </c>
    </row>
    <row r="90" spans="1:5" ht="12" customHeight="1">
      <c r="A90" s="79" t="s">
        <v>51</v>
      </c>
      <c r="B90" s="80">
        <v>641.78460600000005</v>
      </c>
      <c r="C90" s="81">
        <v>226.88978900000001</v>
      </c>
      <c r="D90" s="82">
        <f t="shared" si="13"/>
        <v>2.3973245392134345E-4</v>
      </c>
      <c r="E90" s="83">
        <f t="shared" si="14"/>
        <v>-0.64647050290888408</v>
      </c>
    </row>
    <row r="91" spans="1:5" ht="12" customHeight="1" thickBot="1">
      <c r="A91" s="79" t="s">
        <v>44</v>
      </c>
      <c r="B91" s="80">
        <v>9.2841869999999993</v>
      </c>
      <c r="C91" s="84">
        <v>11.606559000000001</v>
      </c>
      <c r="D91" s="172">
        <f t="shared" si="13"/>
        <v>1.2263526194441719E-5</v>
      </c>
      <c r="E91" s="83">
        <f t="shared" si="14"/>
        <v>0.25014274270865089</v>
      </c>
    </row>
    <row r="93" spans="1:5" ht="12" customHeight="1" thickBot="1"/>
    <row r="94" spans="1:5" ht="14.25" customHeight="1" thickBot="1">
      <c r="A94" s="75" t="s">
        <v>256</v>
      </c>
      <c r="B94" s="76">
        <f>'02.2 PRODUCCIÓN EMPRESAS'!B88</f>
        <v>5528950.1878000004</v>
      </c>
      <c r="C94" s="76">
        <f>SUM(C95)</f>
        <v>6058698.1084169997</v>
      </c>
      <c r="D94" s="155">
        <v>1</v>
      </c>
      <c r="E94" s="78">
        <f t="shared" ref="E94:E95" si="15">C94/B94-1</f>
        <v>9.5813473195313525E-2</v>
      </c>
    </row>
    <row r="95" spans="1:5" ht="12" customHeight="1">
      <c r="A95" s="79" t="s">
        <v>47</v>
      </c>
      <c r="B95" s="80">
        <f>'02.1 PRODUCCIÓN'!G40</f>
        <v>5528950.1878000004</v>
      </c>
      <c r="C95" s="87">
        <f>'02.1 PRODUCCIÓN'!G39</f>
        <v>6058698.1084169997</v>
      </c>
      <c r="D95" s="156">
        <v>1</v>
      </c>
      <c r="E95" s="83">
        <f t="shared" si="15"/>
        <v>9.5813473195313525E-2</v>
      </c>
    </row>
    <row r="96" spans="1:5" ht="12" customHeight="1">
      <c r="A96" s="79"/>
      <c r="B96" s="80"/>
      <c r="C96" s="182"/>
      <c r="D96" s="183"/>
      <c r="E96" s="83"/>
    </row>
    <row r="97" spans="1:5" ht="12" customHeight="1" thickBot="1">
      <c r="D97" s="157"/>
    </row>
    <row r="98" spans="1:5" ht="12" customHeight="1" thickBot="1">
      <c r="A98" s="75" t="s">
        <v>257</v>
      </c>
      <c r="B98" s="76">
        <f>'02.2 PRODUCCIÓN EMPRESAS'!B91</f>
        <v>12383.939883999999</v>
      </c>
      <c r="C98" s="187">
        <f>SUM(C99:C100)</f>
        <v>12319.119756</v>
      </c>
      <c r="D98" s="155">
        <v>1</v>
      </c>
      <c r="E98" s="78">
        <f t="shared" ref="E98:E99" si="16">C98/B98-1</f>
        <v>-5.2342088710998214E-3</v>
      </c>
    </row>
    <row r="99" spans="1:5" ht="12" customHeight="1">
      <c r="A99" s="79" t="s">
        <v>51</v>
      </c>
      <c r="B99" s="80">
        <f>'02.1 PRODUCCIÓN'!H40</f>
        <v>12383.939883999999</v>
      </c>
      <c r="C99" s="87">
        <f>'02.1 PRODUCCIÓN'!H39</f>
        <v>12319.119756</v>
      </c>
      <c r="D99" s="156">
        <v>1</v>
      </c>
      <c r="E99" s="83">
        <f t="shared" si="16"/>
        <v>-5.2342088710998214E-3</v>
      </c>
    </row>
    <row r="101" spans="1:5" ht="12" customHeight="1" thickBot="1"/>
    <row r="102" spans="1:5" ht="12" customHeight="1" thickBot="1">
      <c r="A102" s="75" t="s">
        <v>264</v>
      </c>
      <c r="B102" s="76">
        <f>SUM(B103:B109)</f>
        <v>17078.906509999997</v>
      </c>
      <c r="C102" s="76">
        <f>SUM(C103:C109)</f>
        <v>18272.847294999996</v>
      </c>
      <c r="D102" s="77">
        <v>1</v>
      </c>
      <c r="E102" s="78">
        <f t="shared" ref="E102:E107" si="17">C102/B102-1</f>
        <v>6.9907331848261256E-2</v>
      </c>
    </row>
    <row r="103" spans="1:5" ht="12" customHeight="1">
      <c r="A103" s="79" t="s">
        <v>42</v>
      </c>
      <c r="B103" s="80">
        <v>5829.4532920000001</v>
      </c>
      <c r="C103" s="87">
        <v>8583.0554370000009</v>
      </c>
      <c r="D103" s="88">
        <f>C103/$C$102</f>
        <v>0.46971636649908327</v>
      </c>
      <c r="E103" s="83">
        <f t="shared" si="17"/>
        <v>0.47236027240820033</v>
      </c>
    </row>
    <row r="104" spans="1:5" ht="12" customHeight="1">
      <c r="A104" s="79" t="s">
        <v>45</v>
      </c>
      <c r="B104" s="80">
        <v>4467.1525769999998</v>
      </c>
      <c r="C104" s="81">
        <v>3022.7174210000003</v>
      </c>
      <c r="D104" s="82">
        <f t="shared" ref="D104:D109" si="18">C104/$C$102</f>
        <v>0.16542125987268044</v>
      </c>
      <c r="E104" s="83">
        <f t="shared" si="17"/>
        <v>-0.32334582960898939</v>
      </c>
    </row>
    <row r="105" spans="1:5" ht="12" customHeight="1">
      <c r="A105" s="79" t="s">
        <v>43</v>
      </c>
      <c r="B105" s="80">
        <v>2582.0300569999999</v>
      </c>
      <c r="C105" s="81">
        <v>2501.9998270000001</v>
      </c>
      <c r="D105" s="82">
        <f t="shared" si="18"/>
        <v>0.13692446429433155</v>
      </c>
      <c r="E105" s="83">
        <f t="shared" si="17"/>
        <v>-3.0995080705212619E-2</v>
      </c>
    </row>
    <row r="106" spans="1:5" ht="12" customHeight="1">
      <c r="A106" s="79" t="s">
        <v>468</v>
      </c>
      <c r="B106" s="80">
        <v>3496.2940140000001</v>
      </c>
      <c r="C106" s="81">
        <v>1850.04294</v>
      </c>
      <c r="D106" s="82">
        <f t="shared" si="18"/>
        <v>0.10124546602576971</v>
      </c>
      <c r="E106" s="83">
        <f t="shared" si="17"/>
        <v>-0.47085601708781233</v>
      </c>
    </row>
    <row r="107" spans="1:5" ht="12" customHeight="1">
      <c r="A107" s="79" t="s">
        <v>469</v>
      </c>
      <c r="B107" s="80">
        <v>648.71585000000005</v>
      </c>
      <c r="C107" s="81">
        <v>1572.25119</v>
      </c>
      <c r="D107" s="82">
        <f t="shared" si="18"/>
        <v>8.604303229908869E-2</v>
      </c>
      <c r="E107" s="83">
        <f t="shared" si="17"/>
        <v>1.4236361574948413</v>
      </c>
    </row>
    <row r="108" spans="1:5" ht="12" customHeight="1">
      <c r="A108" s="79" t="s">
        <v>467</v>
      </c>
      <c r="B108" s="80">
        <v>0</v>
      </c>
      <c r="C108" s="81">
        <v>405.22860200000002</v>
      </c>
      <c r="D108" s="82">
        <f t="shared" si="18"/>
        <v>2.217654399765508E-2</v>
      </c>
      <c r="E108" s="83" t="s">
        <v>112</v>
      </c>
    </row>
    <row r="109" spans="1:5" ht="12" customHeight="1">
      <c r="A109" s="62" t="s">
        <v>44</v>
      </c>
      <c r="B109" s="61">
        <v>55.260719999999999</v>
      </c>
      <c r="C109" s="61">
        <v>337.55187799999999</v>
      </c>
      <c r="D109" s="82">
        <f t="shared" si="18"/>
        <v>1.847286701139151E-2</v>
      </c>
      <c r="E109" s="83" t="s">
        <v>112</v>
      </c>
    </row>
    <row r="115" spans="1:5" ht="37.5" customHeight="1">
      <c r="A115" s="468" t="s">
        <v>611</v>
      </c>
      <c r="B115" s="469"/>
      <c r="C115" s="469"/>
      <c r="D115" s="469"/>
      <c r="E115" s="469"/>
    </row>
  </sheetData>
  <sortState ref="A78:C89">
    <sortCondition descending="1" ref="C78:C89"/>
  </sortState>
  <mergeCells count="2">
    <mergeCell ref="A115:E115"/>
    <mergeCell ref="B5:D5"/>
  </mergeCells>
  <conditionalFormatting sqref="E10:E108">
    <cfRule type="cellIs" dxfId="3" priority="3" operator="greaterThan">
      <formula>1</formula>
    </cfRule>
  </conditionalFormatting>
  <conditionalFormatting sqref="E109">
    <cfRule type="cellIs" dxfId="2" priority="1" operator="greaterThan">
      <formula>1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9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50"/>
  <sheetViews>
    <sheetView zoomScaleNormal="100" workbookViewId="0">
      <selection activeCell="A2" sqref="A2"/>
    </sheetView>
  </sheetViews>
  <sheetFormatPr baseColWidth="10" defaultColWidth="11.5703125" defaultRowHeight="12.75"/>
  <cols>
    <col min="1" max="1" width="32.28515625" style="62" customWidth="1"/>
    <col min="2" max="3" width="18.85546875" style="61" customWidth="1"/>
    <col min="4" max="4" width="10.85546875" style="61" customWidth="1"/>
    <col min="5" max="5" width="11.5703125" style="61" customWidth="1"/>
    <col min="6" max="16384" width="11.5703125" style="62"/>
  </cols>
  <sheetData>
    <row r="1" spans="1:9" ht="12" customHeight="1">
      <c r="A1" s="178" t="s">
        <v>567</v>
      </c>
    </row>
    <row r="2" spans="1:9" ht="12" customHeight="1">
      <c r="A2" s="429" t="s">
        <v>645</v>
      </c>
    </row>
    <row r="3" spans="1:9" s="65" customFormat="1" ht="12" customHeight="1">
      <c r="A3" s="63"/>
      <c r="B3" s="64"/>
      <c r="C3" s="64"/>
      <c r="D3" s="64"/>
      <c r="E3" s="64"/>
    </row>
    <row r="4" spans="1:9" ht="12" customHeight="1" thickBot="1"/>
    <row r="5" spans="1:9" ht="12" customHeight="1" thickBot="1">
      <c r="B5" s="465" t="str">
        <f xml:space="preserve"> "Acumulado Enero - " &amp;'03 MACRO'!B1</f>
        <v>Acumulado Enero - Agosto</v>
      </c>
      <c r="C5" s="466"/>
      <c r="D5" s="467"/>
    </row>
    <row r="6" spans="1:9" ht="12" customHeight="1">
      <c r="A6" s="223" t="s">
        <v>384</v>
      </c>
      <c r="B6" s="224">
        <v>2016</v>
      </c>
      <c r="C6" s="224">
        <v>2017</v>
      </c>
      <c r="D6" s="225" t="s">
        <v>54</v>
      </c>
      <c r="E6" s="225" t="s">
        <v>28</v>
      </c>
    </row>
    <row r="7" spans="1:9" ht="12" customHeight="1" thickBot="1">
      <c r="A7" s="66"/>
      <c r="B7" s="67"/>
      <c r="C7" s="67"/>
      <c r="D7" s="68"/>
      <c r="E7" s="68"/>
    </row>
    <row r="8" spans="1:9" ht="12" customHeight="1">
      <c r="A8" s="69"/>
      <c r="B8" s="70"/>
      <c r="C8" s="71"/>
      <c r="D8" s="72"/>
      <c r="E8" s="73"/>
    </row>
    <row r="9" spans="1:9" ht="12" customHeight="1" thickBot="1">
      <c r="A9" s="69"/>
      <c r="B9" s="74"/>
      <c r="C9" s="74"/>
      <c r="D9" s="74"/>
      <c r="E9" s="74"/>
    </row>
    <row r="10" spans="1:9" ht="12" customHeight="1" thickBot="1">
      <c r="A10" s="75" t="s">
        <v>414</v>
      </c>
      <c r="B10" s="76">
        <f>SUM(B11:B42)</f>
        <v>32498622.233999994</v>
      </c>
      <c r="C10" s="76">
        <f>SUM(C11:C42)</f>
        <v>24834596.249599993</v>
      </c>
      <c r="D10" s="77">
        <v>1</v>
      </c>
      <c r="E10" s="78">
        <f t="shared" ref="E10:E41" si="0">C10/B10-1</f>
        <v>-0.23582618146753043</v>
      </c>
    </row>
    <row r="11" spans="1:9" ht="12" customHeight="1">
      <c r="A11" s="79" t="s">
        <v>385</v>
      </c>
      <c r="B11" s="80">
        <v>12520523.276999999</v>
      </c>
      <c r="C11" s="81">
        <v>8446865.7070000004</v>
      </c>
      <c r="D11" s="82">
        <f t="shared" ref="D11:D42" si="1">C11/$C$10</f>
        <v>0.3401249459465665</v>
      </c>
      <c r="E11" s="83">
        <f>C11/B11-1</f>
        <v>-0.32535841193500614</v>
      </c>
      <c r="F11" s="193"/>
      <c r="G11" s="219"/>
      <c r="H11" s="194"/>
      <c r="I11" s="195"/>
    </row>
    <row r="12" spans="1:9" ht="12" customHeight="1">
      <c r="A12" s="79" t="s">
        <v>386</v>
      </c>
      <c r="B12" s="80">
        <v>7024054</v>
      </c>
      <c r="C12" s="81">
        <v>5194429.01</v>
      </c>
      <c r="D12" s="82">
        <f>C12/$C$10</f>
        <v>0.2091610009598471</v>
      </c>
      <c r="E12" s="83">
        <f t="shared" si="0"/>
        <v>-0.2604799151601056</v>
      </c>
    </row>
    <row r="13" spans="1:9" ht="12" customHeight="1">
      <c r="A13" s="79" t="s">
        <v>480</v>
      </c>
      <c r="B13" s="80">
        <v>3497646.4380000001</v>
      </c>
      <c r="C13" s="81">
        <v>4121710.1869999999</v>
      </c>
      <c r="D13" s="82">
        <f>C13/$C$10</f>
        <v>0.16596646652012262</v>
      </c>
      <c r="E13" s="83">
        <f t="shared" si="0"/>
        <v>0.17842390878045622</v>
      </c>
    </row>
    <row r="14" spans="1:9" ht="12" customHeight="1">
      <c r="A14" s="79" t="s">
        <v>387</v>
      </c>
      <c r="B14" s="80">
        <v>1284613.5</v>
      </c>
      <c r="C14" s="81">
        <v>1263118.575</v>
      </c>
      <c r="D14" s="82">
        <f t="shared" si="1"/>
        <v>5.0861248651076614E-2</v>
      </c>
      <c r="E14" s="83">
        <f t="shared" si="0"/>
        <v>-1.6732600895133065E-2</v>
      </c>
    </row>
    <row r="15" spans="1:9" ht="12" customHeight="1">
      <c r="A15" s="79" t="s">
        <v>388</v>
      </c>
      <c r="B15" s="80">
        <v>1057652.31</v>
      </c>
      <c r="C15" s="81">
        <v>1101520.4956</v>
      </c>
      <c r="D15" s="82">
        <f t="shared" si="1"/>
        <v>4.4354274356996723E-2</v>
      </c>
      <c r="E15" s="83">
        <f>C15/B15-1</f>
        <v>4.1476943968476787E-2</v>
      </c>
    </row>
    <row r="16" spans="1:9" ht="12" customHeight="1">
      <c r="A16" s="79" t="s">
        <v>389</v>
      </c>
      <c r="B16" s="80">
        <v>966618</v>
      </c>
      <c r="C16" s="81">
        <v>992341</v>
      </c>
      <c r="D16" s="82">
        <f t="shared" si="1"/>
        <v>3.9958008176435862E-2</v>
      </c>
      <c r="E16" s="83">
        <f t="shared" si="0"/>
        <v>2.6611339743311202E-2</v>
      </c>
    </row>
    <row r="17" spans="1:5">
      <c r="A17" s="79" t="s">
        <v>390</v>
      </c>
      <c r="B17" s="80">
        <v>890034.14300000004</v>
      </c>
      <c r="C17" s="81">
        <v>906145.86500000022</v>
      </c>
      <c r="D17" s="82">
        <f t="shared" si="1"/>
        <v>3.6487239651202118E-2</v>
      </c>
      <c r="E17" s="83">
        <f t="shared" si="0"/>
        <v>1.8102363967401391E-2</v>
      </c>
    </row>
    <row r="18" spans="1:5">
      <c r="A18" s="79" t="s">
        <v>615</v>
      </c>
      <c r="B18" s="80">
        <v>2475827.3600000003</v>
      </c>
      <c r="C18" s="81">
        <v>845439.52</v>
      </c>
      <c r="D18" s="82">
        <f t="shared" si="1"/>
        <v>3.4042813158825458E-2</v>
      </c>
      <c r="E18" s="83">
        <f t="shared" si="0"/>
        <v>-0.65852242621634172</v>
      </c>
    </row>
    <row r="19" spans="1:5">
      <c r="A19" s="79" t="s">
        <v>391</v>
      </c>
      <c r="B19" s="80">
        <v>595171</v>
      </c>
      <c r="C19" s="81">
        <v>628864.14</v>
      </c>
      <c r="D19" s="82">
        <f t="shared" si="1"/>
        <v>2.5322100415066301E-2</v>
      </c>
      <c r="E19" s="83">
        <f t="shared" si="0"/>
        <v>5.66108563757306E-2</v>
      </c>
    </row>
    <row r="20" spans="1:5">
      <c r="A20" s="79" t="s">
        <v>392</v>
      </c>
      <c r="B20" s="80">
        <v>915253</v>
      </c>
      <c r="C20" s="81">
        <v>405012</v>
      </c>
      <c r="D20" s="82">
        <f t="shared" si="1"/>
        <v>1.6308378679863719E-2</v>
      </c>
      <c r="E20" s="83">
        <f t="shared" si="0"/>
        <v>-0.55748629067591149</v>
      </c>
    </row>
    <row r="21" spans="1:5">
      <c r="A21" s="79" t="s">
        <v>394</v>
      </c>
      <c r="B21" s="80">
        <v>506064.39999999997</v>
      </c>
      <c r="C21" s="81">
        <v>274711.5</v>
      </c>
      <c r="D21" s="82">
        <f t="shared" si="1"/>
        <v>1.1061645506092121E-2</v>
      </c>
      <c r="E21" s="83">
        <f t="shared" si="0"/>
        <v>-0.45716098583500431</v>
      </c>
    </row>
    <row r="22" spans="1:5">
      <c r="A22" s="79" t="s">
        <v>393</v>
      </c>
      <c r="B22" s="80">
        <v>250916.79299999998</v>
      </c>
      <c r="C22" s="81">
        <v>260719.64500000002</v>
      </c>
      <c r="D22" s="82">
        <f t="shared" si="1"/>
        <v>1.0498243755591533E-2</v>
      </c>
      <c r="E22" s="83">
        <f t="shared" si="0"/>
        <v>3.90681384167062E-2</v>
      </c>
    </row>
    <row r="23" spans="1:5">
      <c r="A23" s="79" t="s">
        <v>395</v>
      </c>
      <c r="B23" s="80">
        <v>198606.22</v>
      </c>
      <c r="C23" s="81">
        <v>159185.42499999999</v>
      </c>
      <c r="D23" s="82">
        <f t="shared" si="1"/>
        <v>6.4098253661991371E-3</v>
      </c>
      <c r="E23" s="83">
        <f t="shared" si="0"/>
        <v>-0.19848721253543833</v>
      </c>
    </row>
    <row r="24" spans="1:5">
      <c r="A24" s="79" t="s">
        <v>396</v>
      </c>
      <c r="B24" s="80">
        <v>97261.63</v>
      </c>
      <c r="C24" s="81">
        <v>76510.649999999994</v>
      </c>
      <c r="D24" s="82">
        <f t="shared" si="1"/>
        <v>3.0808090951441312E-3</v>
      </c>
      <c r="E24" s="83">
        <f t="shared" si="0"/>
        <v>-0.21335217186880384</v>
      </c>
    </row>
    <row r="25" spans="1:5">
      <c r="A25" s="79" t="s">
        <v>397</v>
      </c>
      <c r="B25" s="80">
        <v>55986.6</v>
      </c>
      <c r="C25" s="81">
        <v>46342.053</v>
      </c>
      <c r="D25" s="82">
        <f t="shared" si="1"/>
        <v>1.8660280414563384E-3</v>
      </c>
      <c r="E25" s="83">
        <f t="shared" si="0"/>
        <v>-0.17226527419060988</v>
      </c>
    </row>
    <row r="26" spans="1:5">
      <c r="A26" s="79" t="s">
        <v>398</v>
      </c>
      <c r="B26" s="80">
        <v>41654</v>
      </c>
      <c r="C26" s="81">
        <v>35420</v>
      </c>
      <c r="D26" s="82">
        <f t="shared" si="1"/>
        <v>1.4262361926085472E-3</v>
      </c>
      <c r="E26" s="83">
        <f t="shared" si="0"/>
        <v>-0.14966149709511689</v>
      </c>
    </row>
    <row r="27" spans="1:5">
      <c r="A27" s="79" t="s">
        <v>399</v>
      </c>
      <c r="B27" s="80">
        <v>13822.25</v>
      </c>
      <c r="C27" s="81">
        <v>14678.047999999999</v>
      </c>
      <c r="D27" s="82">
        <f t="shared" si="1"/>
        <v>5.9103227821698191E-4</v>
      </c>
      <c r="E27" s="83">
        <f t="shared" si="0"/>
        <v>6.1914521875960693E-2</v>
      </c>
    </row>
    <row r="28" spans="1:5">
      <c r="A28" s="79" t="s">
        <v>400</v>
      </c>
      <c r="B28" s="80">
        <v>5856</v>
      </c>
      <c r="C28" s="81">
        <v>12678.2</v>
      </c>
      <c r="D28" s="82">
        <f t="shared" si="1"/>
        <v>5.1050558151128419E-4</v>
      </c>
      <c r="E28" s="83">
        <f t="shared" si="0"/>
        <v>1.1649931693989073</v>
      </c>
    </row>
    <row r="29" spans="1:5">
      <c r="A29" s="79" t="s">
        <v>479</v>
      </c>
      <c r="B29" s="80">
        <v>13691.539999999999</v>
      </c>
      <c r="C29" s="81">
        <v>12419.154999999999</v>
      </c>
      <c r="D29" s="82">
        <f t="shared" si="1"/>
        <v>5.0007476969552236E-4</v>
      </c>
      <c r="E29" s="83">
        <f t="shared" si="0"/>
        <v>-9.2932204850586619E-2</v>
      </c>
    </row>
    <row r="30" spans="1:5">
      <c r="A30" s="79" t="s">
        <v>401</v>
      </c>
      <c r="B30" s="80">
        <v>7200.3450000000003</v>
      </c>
      <c r="C30" s="81">
        <v>9676.5</v>
      </c>
      <c r="D30" s="82">
        <f t="shared" si="1"/>
        <v>3.8963790281695674E-4</v>
      </c>
      <c r="E30" s="83">
        <f t="shared" si="0"/>
        <v>0.34389393841545091</v>
      </c>
    </row>
    <row r="31" spans="1:5">
      <c r="A31" s="79" t="s">
        <v>402</v>
      </c>
      <c r="B31" s="80">
        <v>8631.2309999999998</v>
      </c>
      <c r="C31" s="81">
        <v>9195.3029999999999</v>
      </c>
      <c r="D31" s="82">
        <f t="shared" si="1"/>
        <v>3.7026182779790941E-4</v>
      </c>
      <c r="E31" s="83">
        <f t="shared" si="0"/>
        <v>6.5352439298635323E-2</v>
      </c>
    </row>
    <row r="32" spans="1:5">
      <c r="A32" s="79" t="s">
        <v>403</v>
      </c>
      <c r="B32" s="80">
        <v>11272.84</v>
      </c>
      <c r="C32" s="81">
        <v>8837.6650000000009</v>
      </c>
      <c r="D32" s="82">
        <f t="shared" si="1"/>
        <v>3.5586102995905755E-4</v>
      </c>
      <c r="E32" s="83">
        <f t="shared" si="0"/>
        <v>-0.21602142849539241</v>
      </c>
    </row>
    <row r="33" spans="1:5">
      <c r="A33" s="79" t="s">
        <v>404</v>
      </c>
      <c r="B33" s="80">
        <v>4777.22</v>
      </c>
      <c r="C33" s="81">
        <v>4861.2300000000005</v>
      </c>
      <c r="D33" s="82">
        <f t="shared" si="1"/>
        <v>1.9574427347810415E-4</v>
      </c>
      <c r="E33" s="83">
        <f t="shared" si="0"/>
        <v>1.758554138180779E-2</v>
      </c>
    </row>
    <row r="34" spans="1:5">
      <c r="A34" s="79" t="s">
        <v>405</v>
      </c>
      <c r="B34" s="80">
        <v>2545.8000000000002</v>
      </c>
      <c r="C34" s="81">
        <v>2503.39</v>
      </c>
      <c r="D34" s="82">
        <f t="shared" si="1"/>
        <v>1.0080252462490996E-4</v>
      </c>
      <c r="E34" s="83">
        <f t="shared" si="0"/>
        <v>-1.6658810589991524E-2</v>
      </c>
    </row>
    <row r="35" spans="1:5">
      <c r="A35" s="79" t="s">
        <v>406</v>
      </c>
      <c r="B35" s="80">
        <v>10103.951999999999</v>
      </c>
      <c r="C35" s="81">
        <v>671.755</v>
      </c>
      <c r="D35" s="220">
        <f t="shared" si="1"/>
        <v>2.7049161309027514E-5</v>
      </c>
      <c r="E35" s="83">
        <f t="shared" si="0"/>
        <v>-0.93351561844315967</v>
      </c>
    </row>
    <row r="36" spans="1:5">
      <c r="A36" s="79" t="s">
        <v>407</v>
      </c>
      <c r="B36" s="80">
        <v>0</v>
      </c>
      <c r="C36" s="81">
        <v>223.62099999999998</v>
      </c>
      <c r="D36" s="220">
        <f t="shared" si="1"/>
        <v>9.0044145575188E-6</v>
      </c>
      <c r="E36" s="83" t="s">
        <v>112</v>
      </c>
    </row>
    <row r="37" spans="1:5">
      <c r="A37" s="79" t="s">
        <v>410</v>
      </c>
      <c r="B37" s="80">
        <v>71</v>
      </c>
      <c r="C37" s="81">
        <v>167</v>
      </c>
      <c r="D37" s="220">
        <f t="shared" si="1"/>
        <v>6.7244902361837209E-6</v>
      </c>
      <c r="E37" s="83">
        <f t="shared" si="0"/>
        <v>1.352112676056338</v>
      </c>
    </row>
    <row r="38" spans="1:5">
      <c r="A38" s="79" t="s">
        <v>408</v>
      </c>
      <c r="B38" s="80">
        <v>62.07</v>
      </c>
      <c r="C38" s="81">
        <v>144.60999999999999</v>
      </c>
      <c r="D38" s="221">
        <f t="shared" si="1"/>
        <v>5.822925347631903E-6</v>
      </c>
      <c r="E38" s="83">
        <f t="shared" si="0"/>
        <v>1.329788947961978</v>
      </c>
    </row>
    <row r="39" spans="1:5">
      <c r="A39" s="79" t="s">
        <v>409</v>
      </c>
      <c r="B39" s="80">
        <v>8551</v>
      </c>
      <c r="C39" s="81">
        <v>127</v>
      </c>
      <c r="D39" s="221">
        <f t="shared" si="1"/>
        <v>5.1138338921876201E-6</v>
      </c>
      <c r="E39" s="83">
        <f t="shared" si="0"/>
        <v>-0.98514793591392824</v>
      </c>
    </row>
    <row r="40" spans="1:5">
      <c r="A40" s="79" t="s">
        <v>411</v>
      </c>
      <c r="B40" s="80">
        <v>58.67</v>
      </c>
      <c r="C40" s="81">
        <v>57</v>
      </c>
      <c r="D40" s="221">
        <f t="shared" si="1"/>
        <v>2.2951852901944435E-6</v>
      </c>
      <c r="E40" s="83">
        <f t="shared" si="0"/>
        <v>-2.8464291801602259E-2</v>
      </c>
    </row>
    <row r="41" spans="1:5">
      <c r="A41" s="79" t="s">
        <v>412</v>
      </c>
      <c r="B41" s="80">
        <v>303.63</v>
      </c>
      <c r="C41" s="81">
        <v>20</v>
      </c>
      <c r="D41" s="221">
        <f t="shared" si="1"/>
        <v>8.0532817199805041E-7</v>
      </c>
      <c r="E41" s="83">
        <f t="shared" si="0"/>
        <v>-0.93413035602542571</v>
      </c>
    </row>
    <row r="42" spans="1:5">
      <c r="A42" s="79" t="s">
        <v>413</v>
      </c>
      <c r="B42" s="80">
        <v>33792.014999999999</v>
      </c>
      <c r="C42" s="81">
        <v>0</v>
      </c>
      <c r="D42" s="222">
        <f t="shared" si="1"/>
        <v>0</v>
      </c>
      <c r="E42" s="83" t="s">
        <v>66</v>
      </c>
    </row>
    <row r="43" spans="1:5" ht="13.5" thickBot="1"/>
    <row r="44" spans="1:5" ht="13.5" thickBot="1">
      <c r="B44" s="465" t="str">
        <f xml:space="preserve"> "Acumulado Enero - " &amp;'03 MACRO'!B1</f>
        <v>Acumulado Enero - Agosto</v>
      </c>
      <c r="C44" s="466"/>
      <c r="D44" s="467"/>
    </row>
    <row r="45" spans="1:5">
      <c r="A45" s="223" t="s">
        <v>384</v>
      </c>
      <c r="B45" s="224">
        <v>2016</v>
      </c>
      <c r="C45" s="224">
        <v>2017</v>
      </c>
      <c r="D45" s="225" t="s">
        <v>54</v>
      </c>
      <c r="E45" s="225" t="s">
        <v>28</v>
      </c>
    </row>
    <row r="46" spans="1:5" ht="13.5" thickBot="1"/>
    <row r="47" spans="1:5" ht="13.5" thickBot="1">
      <c r="A47" s="75" t="s">
        <v>475</v>
      </c>
      <c r="B47" s="76">
        <f>SUM(B48:B50)</f>
        <v>160145.68</v>
      </c>
      <c r="C47" s="76">
        <f>SUM(C48:C50)</f>
        <v>200562.72000000003</v>
      </c>
      <c r="D47" s="77">
        <v>1</v>
      </c>
      <c r="E47" s="78">
        <f t="shared" ref="E47" si="2">C47/B47-1</f>
        <v>0.25237671100463044</v>
      </c>
    </row>
    <row r="48" spans="1:5">
      <c r="A48" s="79" t="s">
        <v>472</v>
      </c>
      <c r="B48" s="80">
        <v>81073.59</v>
      </c>
      <c r="C48" s="80">
        <v>124446.35000000002</v>
      </c>
      <c r="D48" s="82">
        <f>C48/$C$47</f>
        <v>0.62048595072902879</v>
      </c>
      <c r="E48" s="83">
        <f>C48/B48-1</f>
        <v>0.53498013348119922</v>
      </c>
    </row>
    <row r="49" spans="1:5">
      <c r="A49" s="79" t="s">
        <v>473</v>
      </c>
      <c r="B49" s="80">
        <v>79072.09</v>
      </c>
      <c r="C49" s="80">
        <v>75908.679999999993</v>
      </c>
      <c r="D49" s="82">
        <f t="shared" ref="D49:D50" si="3">C49/$C$47</f>
        <v>0.37847851285622763</v>
      </c>
      <c r="E49" s="83">
        <f t="shared" ref="E49" si="4">C49/B49-1</f>
        <v>-4.0006657216218766E-2</v>
      </c>
    </row>
    <row r="50" spans="1:5">
      <c r="A50" s="79" t="s">
        <v>474</v>
      </c>
      <c r="B50" s="80">
        <v>0</v>
      </c>
      <c r="C50" s="80">
        <v>207.69</v>
      </c>
      <c r="D50" s="82">
        <f t="shared" si="3"/>
        <v>1.0355364147434775E-3</v>
      </c>
      <c r="E50" s="83" t="s">
        <v>112</v>
      </c>
    </row>
  </sheetData>
  <mergeCells count="2">
    <mergeCell ref="B5:D5"/>
    <mergeCell ref="B44:D44"/>
  </mergeCells>
  <conditionalFormatting sqref="E10:E42">
    <cfRule type="cellIs" dxfId="1" priority="5" operator="greaterThan">
      <formula>1</formula>
    </cfRule>
  </conditionalFormatting>
  <conditionalFormatting sqref="E47:E50">
    <cfRule type="cellIs" dxfId="0" priority="3" operator="greaterThan">
      <formula>1</formula>
    </cfRule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I41"/>
  <sheetViews>
    <sheetView zoomScaleNormal="100" workbookViewId="0">
      <pane xSplit="1" topLeftCell="B1" activePane="topRight" state="frozen"/>
      <selection activeCell="P11" sqref="P11"/>
      <selection pane="topRight" activeCell="A21" sqref="A21:I21"/>
    </sheetView>
  </sheetViews>
  <sheetFormatPr baseColWidth="10" defaultColWidth="11.5703125" defaultRowHeight="12"/>
  <cols>
    <col min="1" max="1" width="11.5703125" style="230"/>
    <col min="2" max="2" width="14.85546875" style="234" customWidth="1"/>
    <col min="3" max="8" width="14.85546875" style="211" customWidth="1"/>
    <col min="9" max="9" width="17.5703125" style="211" customWidth="1"/>
    <col min="10" max="10" width="3" style="230" customWidth="1"/>
    <col min="11" max="16384" width="11.5703125" style="230"/>
  </cols>
  <sheetData>
    <row r="1" spans="1:9">
      <c r="A1" s="226" t="s">
        <v>375</v>
      </c>
      <c r="B1" s="227" t="s">
        <v>422</v>
      </c>
      <c r="C1" s="228">
        <v>2017</v>
      </c>
      <c r="D1" s="229"/>
      <c r="E1" s="229"/>
      <c r="F1" s="229"/>
      <c r="G1" s="229"/>
      <c r="H1" s="229"/>
      <c r="I1" s="229"/>
    </row>
    <row r="2" spans="1:9">
      <c r="A2" s="231"/>
      <c r="B2" s="232"/>
    </row>
    <row r="3" spans="1:9" ht="15">
      <c r="A3" s="233" t="s">
        <v>173</v>
      </c>
    </row>
    <row r="4" spans="1:9" ht="15">
      <c r="A4" s="1" t="s">
        <v>614</v>
      </c>
    </row>
    <row r="5" spans="1:9" ht="15">
      <c r="A5" s="1"/>
    </row>
    <row r="6" spans="1:9" ht="12" customHeight="1">
      <c r="A6" s="228" t="s">
        <v>505</v>
      </c>
      <c r="B6" s="236" t="s">
        <v>1</v>
      </c>
      <c r="C6" s="236" t="s">
        <v>617</v>
      </c>
      <c r="D6" s="236" t="s">
        <v>618</v>
      </c>
      <c r="E6" s="236" t="s">
        <v>619</v>
      </c>
      <c r="F6" s="236" t="s">
        <v>171</v>
      </c>
      <c r="G6" s="236" t="s">
        <v>620</v>
      </c>
      <c r="H6" s="236" t="s">
        <v>621</v>
      </c>
      <c r="I6" s="236" t="s">
        <v>622</v>
      </c>
    </row>
    <row r="7" spans="1:9" s="239" customFormat="1" ht="12.75" thickBot="1">
      <c r="A7" s="237"/>
      <c r="B7" s="238" t="s">
        <v>481</v>
      </c>
      <c r="C7" s="238" t="s">
        <v>481</v>
      </c>
      <c r="D7" s="238" t="s">
        <v>500</v>
      </c>
      <c r="E7" s="238" t="s">
        <v>251</v>
      </c>
      <c r="F7" s="238" t="s">
        <v>250</v>
      </c>
      <c r="G7" s="238" t="s">
        <v>250</v>
      </c>
      <c r="H7" s="238" t="s">
        <v>250</v>
      </c>
      <c r="I7" s="238" t="s">
        <v>250</v>
      </c>
    </row>
    <row r="8" spans="1:9">
      <c r="A8" s="234">
        <v>2004</v>
      </c>
      <c r="B8" s="12">
        <v>0.05</v>
      </c>
      <c r="C8" s="12">
        <v>5.0999999999999997E-2</v>
      </c>
      <c r="D8" s="12">
        <v>3.4799999999999998E-2</v>
      </c>
      <c r="E8" s="240">
        <v>3.41</v>
      </c>
      <c r="F8" s="241">
        <v>12809</v>
      </c>
      <c r="G8" s="241">
        <v>7124</v>
      </c>
      <c r="H8" s="241">
        <v>9805</v>
      </c>
      <c r="I8" s="241">
        <f>F8-H8</f>
        <v>3004</v>
      </c>
    </row>
    <row r="9" spans="1:9">
      <c r="A9" s="234">
        <v>2005</v>
      </c>
      <c r="B9" s="12">
        <v>6.285208165967561E-2</v>
      </c>
      <c r="C9" s="12">
        <v>6.5391821324574551E-2</v>
      </c>
      <c r="D9" s="12">
        <v>1.49E-2</v>
      </c>
      <c r="E9" s="240">
        <v>3.3</v>
      </c>
      <c r="F9" s="241">
        <v>17368</v>
      </c>
      <c r="G9" s="241">
        <v>9790</v>
      </c>
      <c r="H9" s="241">
        <v>12082</v>
      </c>
      <c r="I9" s="242">
        <f t="shared" ref="I9:I10" si="0">F9-H9</f>
        <v>5286</v>
      </c>
    </row>
    <row r="10" spans="1:9">
      <c r="A10" s="234">
        <v>2006</v>
      </c>
      <c r="B10" s="243">
        <v>7.5287768916579692E-2</v>
      </c>
      <c r="C10" s="243">
        <v>9.2492579012308333E-3</v>
      </c>
      <c r="D10" s="243">
        <v>1.14E-2</v>
      </c>
      <c r="E10" s="240">
        <v>3.27</v>
      </c>
      <c r="F10" s="244">
        <v>23830</v>
      </c>
      <c r="G10" s="244">
        <v>14735</v>
      </c>
      <c r="H10" s="244">
        <v>14844</v>
      </c>
      <c r="I10" s="242">
        <f t="shared" si="0"/>
        <v>8986</v>
      </c>
    </row>
    <row r="11" spans="1:9">
      <c r="A11" s="234">
        <v>2007</v>
      </c>
      <c r="B11" s="243">
        <v>8.5184497525102362E-2</v>
      </c>
      <c r="C11" s="243">
        <v>3.7566658866790871E-2</v>
      </c>
      <c r="D11" s="243">
        <v>1.7787100404310932E-2</v>
      </c>
      <c r="E11" s="240">
        <v>3.128333699969621</v>
      </c>
      <c r="F11" s="244">
        <v>28094.019126088009</v>
      </c>
      <c r="G11" s="244">
        <v>18730.272446936651</v>
      </c>
      <c r="H11" s="244">
        <v>19590.521779000002</v>
      </c>
      <c r="I11" s="242">
        <v>8503.4973470880068</v>
      </c>
    </row>
    <row r="12" spans="1:9">
      <c r="A12" s="234">
        <v>2008</v>
      </c>
      <c r="B12" s="243">
        <v>9.1431481975249085E-2</v>
      </c>
      <c r="C12" s="243">
        <v>7.1487132744776999E-2</v>
      </c>
      <c r="D12" s="243">
        <v>5.7878827399999999E-2</v>
      </c>
      <c r="E12" s="240">
        <v>2.9247264298901503</v>
      </c>
      <c r="F12" s="244">
        <v>31018.479629195266</v>
      </c>
      <c r="G12" s="244">
        <v>19513.421048299402</v>
      </c>
      <c r="H12" s="244">
        <v>28449.181869000004</v>
      </c>
      <c r="I12" s="242">
        <v>2569.2977601952657</v>
      </c>
    </row>
    <row r="13" spans="1:9">
      <c r="A13" s="234">
        <v>2009</v>
      </c>
      <c r="B13" s="243">
        <v>1.0492323817545781E-2</v>
      </c>
      <c r="C13" s="243">
        <v>-2.115092483666544E-2</v>
      </c>
      <c r="D13" s="243">
        <v>2.9353462399999999E-2</v>
      </c>
      <c r="E13" s="240">
        <v>3.0115883398838004</v>
      </c>
      <c r="F13" s="244">
        <v>27070.51963887288</v>
      </c>
      <c r="G13" s="244">
        <v>17569.690328277931</v>
      </c>
      <c r="H13" s="244">
        <v>21010.687576</v>
      </c>
      <c r="I13" s="242">
        <v>6059.8320628728743</v>
      </c>
    </row>
    <row r="14" spans="1:9">
      <c r="A14" s="234">
        <v>2010</v>
      </c>
      <c r="B14" s="243">
        <v>8.4507468752585455E-2</v>
      </c>
      <c r="C14" s="243">
        <v>-2.7200264214781101E-2</v>
      </c>
      <c r="D14" s="243">
        <v>1.5295290833333723E-2</v>
      </c>
      <c r="E14" s="240">
        <v>2.8250957505877676</v>
      </c>
      <c r="F14" s="244">
        <v>35803.08081459505</v>
      </c>
      <c r="G14" s="244">
        <v>23496.859365768923</v>
      </c>
      <c r="H14" s="244">
        <v>28815.319466000004</v>
      </c>
      <c r="I14" s="242">
        <v>6987.7613485950487</v>
      </c>
    </row>
    <row r="15" spans="1:9">
      <c r="A15" s="234">
        <v>2011</v>
      </c>
      <c r="B15" s="243">
        <v>6.4522160023376351E-2</v>
      </c>
      <c r="C15" s="243">
        <v>-2.1193681963797388E-2</v>
      </c>
      <c r="D15" s="243">
        <v>3.3696654863748704E-2</v>
      </c>
      <c r="E15" s="240">
        <v>2.7540112112709312</v>
      </c>
      <c r="F15" s="244">
        <v>46375.961566173544</v>
      </c>
      <c r="G15" s="244">
        <v>29623.141834212729</v>
      </c>
      <c r="H15" s="244">
        <v>37151.5216</v>
      </c>
      <c r="I15" s="242">
        <v>9224.4399661735497</v>
      </c>
    </row>
    <row r="16" spans="1:9">
      <c r="A16" s="234">
        <v>2012</v>
      </c>
      <c r="B16" s="243">
        <v>5.9503463404493286E-2</v>
      </c>
      <c r="C16" s="243">
        <v>2.5103842207752792E-2</v>
      </c>
      <c r="D16" s="243">
        <v>3.6554139094222504E-2</v>
      </c>
      <c r="E16" s="240">
        <v>2.6375267297979796</v>
      </c>
      <c r="F16" s="244">
        <v>47410.606678139025</v>
      </c>
      <c r="G16" s="244">
        <v>30035.325186776645</v>
      </c>
      <c r="H16" s="244">
        <v>41017.937140000002</v>
      </c>
      <c r="I16" s="242">
        <v>6392.6695381390182</v>
      </c>
    </row>
    <row r="17" spans="1:9">
      <c r="A17" s="234">
        <v>2013</v>
      </c>
      <c r="B17" s="243">
        <v>5.8540570722561969E-2</v>
      </c>
      <c r="C17" s="243">
        <v>4.2606338594699762E-2</v>
      </c>
      <c r="D17" s="243">
        <v>2.8058274546629177E-2</v>
      </c>
      <c r="E17" s="240">
        <v>2.7023295295055818</v>
      </c>
      <c r="F17" s="244">
        <v>42860.636578772843</v>
      </c>
      <c r="G17" s="242">
        <v>26375.954516193058</v>
      </c>
      <c r="H17" s="242">
        <v>42356.184714999996</v>
      </c>
      <c r="I17" s="242">
        <v>504.45186377285063</v>
      </c>
    </row>
    <row r="18" spans="1:9">
      <c r="A18" s="245">
        <v>2014</v>
      </c>
      <c r="B18" s="246">
        <v>2.3906678024908815E-2</v>
      </c>
      <c r="C18" s="246">
        <v>-2.2333599723621519E-2</v>
      </c>
      <c r="D18" s="246">
        <v>3.2459610352057099E-2</v>
      </c>
      <c r="E18" s="247">
        <v>2.8387441197691197</v>
      </c>
      <c r="F18" s="242">
        <v>39532.68289863666</v>
      </c>
      <c r="G18" s="242">
        <v>22938.843128408011</v>
      </c>
      <c r="H18" s="242">
        <v>41042.150549999991</v>
      </c>
      <c r="I18" s="242">
        <v>-1509.4676513633376</v>
      </c>
    </row>
    <row r="19" spans="1:9" s="248" customFormat="1">
      <c r="A19" s="245">
        <v>2015</v>
      </c>
      <c r="B19" s="246">
        <v>3.3242006341480279E-2</v>
      </c>
      <c r="C19" s="246">
        <v>0.15658743860788774</v>
      </c>
      <c r="D19" s="246">
        <v>3.5478487642527201E-2</v>
      </c>
      <c r="E19" s="247">
        <v>3.1853143181818182</v>
      </c>
      <c r="F19" s="242">
        <v>34235.663917661659</v>
      </c>
      <c r="G19" s="242">
        <v>21139.489453859722</v>
      </c>
      <c r="H19" s="242">
        <v>37385.181727000003</v>
      </c>
      <c r="I19" s="242">
        <v>-3149.5178093383411</v>
      </c>
    </row>
    <row r="20" spans="1:9" s="248" customFormat="1">
      <c r="A20" s="249">
        <v>2016</v>
      </c>
      <c r="B20" s="250">
        <v>3.8965679567061928E-2</v>
      </c>
      <c r="C20" s="250">
        <v>0.21202315488549117</v>
      </c>
      <c r="D20" s="250">
        <v>3.5930838949935977E-2</v>
      </c>
      <c r="E20" s="251">
        <v>3.375425825928458</v>
      </c>
      <c r="F20" s="252">
        <v>36837.510465790197</v>
      </c>
      <c r="G20" s="252">
        <v>23817.481716532107</v>
      </c>
      <c r="H20" s="252">
        <v>35107.313703</v>
      </c>
      <c r="I20" s="252">
        <v>1730.1967627902036</v>
      </c>
    </row>
    <row r="21" spans="1:9">
      <c r="A21" s="430">
        <v>2017</v>
      </c>
      <c r="B21" s="431"/>
      <c r="C21" s="432"/>
      <c r="D21" s="431"/>
      <c r="E21" s="433"/>
      <c r="F21" s="434"/>
      <c r="G21" s="434"/>
      <c r="H21" s="434"/>
      <c r="I21" s="434"/>
    </row>
    <row r="22" spans="1:9">
      <c r="A22" s="253" t="s">
        <v>165</v>
      </c>
      <c r="B22" s="254">
        <v>4.9478625324126571E-2</v>
      </c>
      <c r="C22" s="255">
        <v>0.1407998906586623</v>
      </c>
      <c r="D22" s="12">
        <v>3.1E-2</v>
      </c>
      <c r="E22" s="256">
        <v>3.34</v>
      </c>
      <c r="F22" s="257">
        <v>3333.1870028791773</v>
      </c>
      <c r="G22" s="258">
        <v>1817.5928105748485</v>
      </c>
      <c r="H22" s="258">
        <v>2966.5241579999997</v>
      </c>
      <c r="I22" s="258">
        <f t="shared" ref="I22:I28" si="1">F22-H22</f>
        <v>366.66284487917756</v>
      </c>
    </row>
    <row r="23" spans="1:9">
      <c r="A23" s="253" t="s">
        <v>289</v>
      </c>
      <c r="B23" s="12">
        <v>7.1712987250928959E-3</v>
      </c>
      <c r="C23" s="166">
        <v>1.4796174067160307E-2</v>
      </c>
      <c r="D23" s="259">
        <v>3.2500000000000001E-2</v>
      </c>
      <c r="E23" s="260">
        <v>3.26</v>
      </c>
      <c r="F23" s="241">
        <v>3584.8219140869514</v>
      </c>
      <c r="G23" s="244">
        <v>2203.1456236156723</v>
      </c>
      <c r="H23" s="244">
        <v>2842.2779089999999</v>
      </c>
      <c r="I23" s="242">
        <f t="shared" si="1"/>
        <v>742.54400508695153</v>
      </c>
    </row>
    <row r="24" spans="1:9">
      <c r="A24" s="253" t="s">
        <v>292</v>
      </c>
      <c r="B24" s="12">
        <v>8.6406620907804668E-3</v>
      </c>
      <c r="C24" s="166">
        <v>-2.6741948910614467E-2</v>
      </c>
      <c r="D24" s="259">
        <v>3.9699999999999999E-2</v>
      </c>
      <c r="E24" s="260">
        <v>3.2639999999999998</v>
      </c>
      <c r="F24" s="241">
        <v>3307.5082115036998</v>
      </c>
      <c r="G24" s="244">
        <v>1995.5850379312533</v>
      </c>
      <c r="H24" s="244">
        <v>3184.3549470000003</v>
      </c>
      <c r="I24" s="242">
        <f t="shared" si="1"/>
        <v>123.15326450369957</v>
      </c>
    </row>
    <row r="25" spans="1:9">
      <c r="A25" s="253" t="s">
        <v>203</v>
      </c>
      <c r="B25" s="12">
        <v>2.4047808451311426E-3</v>
      </c>
      <c r="C25" s="166">
        <v>1.8934602688477183E-2</v>
      </c>
      <c r="D25" s="259">
        <v>3.6900000000000002E-2</v>
      </c>
      <c r="E25" s="260">
        <v>3.2480000000000002</v>
      </c>
      <c r="F25" s="241">
        <v>3112.4432439268553</v>
      </c>
      <c r="G25" s="244">
        <v>1909.9438953860752</v>
      </c>
      <c r="H25" s="244">
        <v>2977.5951960000002</v>
      </c>
      <c r="I25" s="242">
        <f t="shared" si="1"/>
        <v>134.84804792685509</v>
      </c>
    </row>
    <row r="26" spans="1:9">
      <c r="A26" s="253" t="s">
        <v>204</v>
      </c>
      <c r="B26" s="12">
        <v>3.4505465018721537E-2</v>
      </c>
      <c r="C26" s="166">
        <v>1.687855255940704E-2</v>
      </c>
      <c r="D26" s="259">
        <v>3.04E-2</v>
      </c>
      <c r="E26" s="260">
        <v>3.2730000000000001</v>
      </c>
      <c r="F26" s="241">
        <v>3520.1647274118418</v>
      </c>
      <c r="G26" s="244">
        <v>2157.8090638673189</v>
      </c>
      <c r="H26" s="244">
        <v>3198.5895180000002</v>
      </c>
      <c r="I26" s="242">
        <f t="shared" si="1"/>
        <v>321.57520941184157</v>
      </c>
    </row>
    <row r="27" spans="1:9">
      <c r="A27" s="253" t="s">
        <v>205</v>
      </c>
      <c r="B27" s="259">
        <v>3.642239636406245E-2</v>
      </c>
      <c r="C27" s="261">
        <v>6.8593049434374928E-2</v>
      </c>
      <c r="D27" s="259">
        <v>2.7300000000000001E-2</v>
      </c>
      <c r="E27" s="260">
        <v>3.2679999999999998</v>
      </c>
      <c r="F27" s="241">
        <v>3808.1767558639326</v>
      </c>
      <c r="G27" s="244">
        <v>2316.4704316298307</v>
      </c>
      <c r="H27" s="244">
        <v>3059.7961670000004</v>
      </c>
      <c r="I27" s="242">
        <f t="shared" si="1"/>
        <v>748.38058886393219</v>
      </c>
    </row>
    <row r="28" spans="1:9">
      <c r="A28" s="253" t="s">
        <v>206</v>
      </c>
      <c r="B28" s="259">
        <v>1.5500000000000114E-2</v>
      </c>
      <c r="C28" s="261">
        <v>4.2627178907962818E-2</v>
      </c>
      <c r="D28" s="259">
        <v>2.8500000000000001E-2</v>
      </c>
      <c r="E28" s="260">
        <v>3.2490000000000001</v>
      </c>
      <c r="F28" s="241">
        <v>3398.3050990435045</v>
      </c>
      <c r="G28" s="244">
        <v>1861.7168168465475</v>
      </c>
      <c r="H28" s="244">
        <v>3185.5637830000001</v>
      </c>
      <c r="I28" s="242">
        <f t="shared" si="1"/>
        <v>212.74131604350441</v>
      </c>
    </row>
    <row r="29" spans="1:9">
      <c r="A29" s="253" t="s">
        <v>207</v>
      </c>
      <c r="B29" s="470" t="s">
        <v>421</v>
      </c>
      <c r="C29" s="470"/>
      <c r="D29" s="259">
        <v>3.1738100701898198E-2</v>
      </c>
      <c r="E29" s="260">
        <v>3.242</v>
      </c>
      <c r="F29" s="470" t="s">
        <v>420</v>
      </c>
      <c r="G29" s="470"/>
      <c r="H29" s="470"/>
      <c r="I29" s="470"/>
    </row>
    <row r="30" spans="1:9">
      <c r="A30" s="253"/>
      <c r="B30" s="243"/>
      <c r="C30" s="243"/>
      <c r="D30" s="243"/>
      <c r="E30" s="262"/>
      <c r="I30" s="244"/>
    </row>
    <row r="31" spans="1:9">
      <c r="A31" s="2" t="s">
        <v>252</v>
      </c>
      <c r="B31" s="2"/>
      <c r="C31" s="3"/>
      <c r="D31" s="3"/>
      <c r="E31" s="3"/>
      <c r="F31" s="3"/>
      <c r="G31" s="3"/>
      <c r="H31" s="3"/>
      <c r="I31" s="3"/>
    </row>
    <row r="32" spans="1:9" s="265" customFormat="1">
      <c r="A32" s="27" t="s">
        <v>246</v>
      </c>
      <c r="B32" s="27"/>
      <c r="C32" s="32"/>
      <c r="D32" s="32"/>
      <c r="E32" s="32"/>
      <c r="F32" s="263"/>
      <c r="G32" s="264"/>
      <c r="H32" s="32"/>
      <c r="I32" s="264"/>
    </row>
    <row r="33" spans="1:9">
      <c r="A33" s="27" t="s">
        <v>249</v>
      </c>
      <c r="D33" s="266"/>
      <c r="E33" s="12"/>
      <c r="F33" s="131"/>
      <c r="G33" s="244"/>
      <c r="I33" s="244"/>
    </row>
    <row r="34" spans="1:9" ht="26.25">
      <c r="C34" s="267"/>
      <c r="D34" s="267"/>
      <c r="E34" s="267"/>
      <c r="F34" s="267"/>
      <c r="G34" s="267"/>
      <c r="H34" s="267"/>
    </row>
    <row r="35" spans="1:9">
      <c r="D35" s="12"/>
      <c r="E35" s="12"/>
      <c r="F35" s="12"/>
    </row>
    <row r="36" spans="1:9">
      <c r="D36" s="12"/>
    </row>
    <row r="37" spans="1:9">
      <c r="D37" s="12"/>
      <c r="E37" s="12"/>
      <c r="F37" s="12"/>
    </row>
    <row r="38" spans="1:9">
      <c r="D38" s="12"/>
      <c r="E38" s="12"/>
      <c r="F38" s="12"/>
    </row>
    <row r="39" spans="1:9">
      <c r="D39" s="12"/>
      <c r="E39" s="12"/>
      <c r="F39" s="12"/>
    </row>
    <row r="40" spans="1:9">
      <c r="D40" s="12"/>
    </row>
    <row r="41" spans="1:9">
      <c r="D41" s="12"/>
    </row>
  </sheetData>
  <mergeCells count="2">
    <mergeCell ref="F29:I29"/>
    <mergeCell ref="B29:C29"/>
  </mergeCells>
  <pageMargins left="0.7" right="0.7" top="0.75" bottom="0.75" header="0.3" footer="0.3"/>
  <pageSetup paperSize="9" scale="8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50"/>
  <sheetViews>
    <sheetView zoomScaleNormal="100" workbookViewId="0">
      <selection activeCell="A27" sqref="A27:K27"/>
    </sheetView>
  </sheetViews>
  <sheetFormatPr baseColWidth="10" defaultColWidth="11.42578125" defaultRowHeight="15"/>
  <cols>
    <col min="1" max="1" width="11.42578125" style="271"/>
    <col min="2" max="11" width="12.85546875" style="269" customWidth="1"/>
    <col min="12" max="12" width="2.5703125" style="270" customWidth="1"/>
    <col min="13" max="16384" width="11.42578125" style="270"/>
  </cols>
  <sheetData>
    <row r="1" spans="1:11">
      <c r="A1" s="268" t="s">
        <v>568</v>
      </c>
    </row>
    <row r="2" spans="1:11" ht="15.75">
      <c r="A2" s="426" t="s">
        <v>501</v>
      </c>
    </row>
    <row r="4" spans="1:11" ht="15" customHeight="1">
      <c r="A4" s="435" t="s">
        <v>505</v>
      </c>
      <c r="B4" s="436" t="s">
        <v>506</v>
      </c>
      <c r="C4" s="436" t="s">
        <v>507</v>
      </c>
      <c r="D4" s="436" t="s">
        <v>508</v>
      </c>
      <c r="E4" s="436" t="s">
        <v>509</v>
      </c>
      <c r="F4" s="436" t="s">
        <v>510</v>
      </c>
      <c r="G4" s="436" t="s">
        <v>511</v>
      </c>
      <c r="H4" s="436" t="s">
        <v>234</v>
      </c>
      <c r="I4" s="436" t="s">
        <v>512</v>
      </c>
      <c r="J4" s="436" t="s">
        <v>30</v>
      </c>
      <c r="K4" s="436" t="s">
        <v>88</v>
      </c>
    </row>
    <row r="6" spans="1:11">
      <c r="A6" s="271">
        <v>2009</v>
      </c>
      <c r="B6" s="272">
        <v>5935</v>
      </c>
      <c r="C6" s="272">
        <v>6791</v>
      </c>
      <c r="D6" s="272">
        <v>1233</v>
      </c>
      <c r="E6" s="269">
        <v>214</v>
      </c>
      <c r="F6" s="272">
        <v>1116</v>
      </c>
      <c r="G6" s="269">
        <v>591</v>
      </c>
      <c r="H6" s="269">
        <v>298</v>
      </c>
      <c r="I6" s="269">
        <v>276</v>
      </c>
      <c r="J6" s="269">
        <v>27</v>
      </c>
      <c r="K6" s="272">
        <v>16482</v>
      </c>
    </row>
    <row r="7" spans="1:11">
      <c r="A7" s="271">
        <v>2010</v>
      </c>
      <c r="B7" s="272">
        <v>8879</v>
      </c>
      <c r="C7" s="272">
        <v>7745</v>
      </c>
      <c r="D7" s="272">
        <v>1696</v>
      </c>
      <c r="E7" s="269">
        <v>118</v>
      </c>
      <c r="F7" s="272">
        <v>1579</v>
      </c>
      <c r="G7" s="269">
        <v>842</v>
      </c>
      <c r="H7" s="269">
        <v>523</v>
      </c>
      <c r="I7" s="269">
        <v>492</v>
      </c>
      <c r="J7" s="269">
        <v>29</v>
      </c>
      <c r="K7" s="272">
        <v>21903</v>
      </c>
    </row>
    <row r="8" spans="1:11">
      <c r="A8" s="271">
        <v>2011</v>
      </c>
      <c r="B8" s="272">
        <v>10721</v>
      </c>
      <c r="C8" s="272">
        <v>10235</v>
      </c>
      <c r="D8" s="272">
        <v>1523</v>
      </c>
      <c r="E8" s="269">
        <v>219</v>
      </c>
      <c r="F8" s="272">
        <v>2427</v>
      </c>
      <c r="G8" s="269">
        <v>776</v>
      </c>
      <c r="H8" s="272">
        <v>1030</v>
      </c>
      <c r="I8" s="269">
        <v>564</v>
      </c>
      <c r="J8" s="269">
        <v>31</v>
      </c>
      <c r="K8" s="272">
        <v>27526</v>
      </c>
    </row>
    <row r="9" spans="1:11">
      <c r="A9" s="271">
        <v>2012</v>
      </c>
      <c r="B9" s="272">
        <v>10731</v>
      </c>
      <c r="C9" s="272">
        <v>10746</v>
      </c>
      <c r="D9" s="272">
        <v>1352</v>
      </c>
      <c r="E9" s="269">
        <v>210</v>
      </c>
      <c r="F9" s="272">
        <v>2575</v>
      </c>
      <c r="G9" s="269">
        <v>558</v>
      </c>
      <c r="H9" s="269">
        <v>845</v>
      </c>
      <c r="I9" s="269">
        <v>428</v>
      </c>
      <c r="J9" s="269">
        <v>22</v>
      </c>
      <c r="K9" s="272">
        <v>27467</v>
      </c>
    </row>
    <row r="10" spans="1:11">
      <c r="A10" s="271">
        <v>2013</v>
      </c>
      <c r="B10" s="272">
        <v>9821</v>
      </c>
      <c r="C10" s="272">
        <v>8536</v>
      </c>
      <c r="D10" s="272">
        <v>1414</v>
      </c>
      <c r="E10" s="269">
        <v>479</v>
      </c>
      <c r="F10" s="272">
        <v>1776</v>
      </c>
      <c r="G10" s="269">
        <v>528</v>
      </c>
      <c r="H10" s="269">
        <v>857</v>
      </c>
      <c r="I10" s="269">
        <v>356</v>
      </c>
      <c r="J10" s="269">
        <v>23</v>
      </c>
      <c r="K10" s="272">
        <v>23789</v>
      </c>
    </row>
    <row r="11" spans="1:11">
      <c r="A11" s="271">
        <v>2014</v>
      </c>
      <c r="B11" s="272">
        <v>8875</v>
      </c>
      <c r="C11" s="272">
        <v>6729</v>
      </c>
      <c r="D11" s="272">
        <v>1504</v>
      </c>
      <c r="E11" s="269">
        <v>331</v>
      </c>
      <c r="F11" s="272">
        <v>1523</v>
      </c>
      <c r="G11" s="269">
        <v>540</v>
      </c>
      <c r="H11" s="269">
        <v>647</v>
      </c>
      <c r="I11" s="269">
        <v>360</v>
      </c>
      <c r="J11" s="269">
        <v>38</v>
      </c>
      <c r="K11" s="272">
        <v>20545</v>
      </c>
    </row>
    <row r="12" spans="1:11">
      <c r="A12" s="271">
        <v>2015</v>
      </c>
      <c r="B12" s="272">
        <v>8175</v>
      </c>
      <c r="C12" s="272">
        <v>6537</v>
      </c>
      <c r="D12" s="272">
        <v>1507</v>
      </c>
      <c r="E12" s="269">
        <v>138</v>
      </c>
      <c r="F12" s="272">
        <v>1542</v>
      </c>
      <c r="G12" s="269">
        <v>342</v>
      </c>
      <c r="H12" s="269">
        <v>350</v>
      </c>
      <c r="I12" s="269">
        <v>220</v>
      </c>
      <c r="J12" s="269">
        <v>27</v>
      </c>
      <c r="K12" s="272">
        <v>18836</v>
      </c>
    </row>
    <row r="13" spans="1:11">
      <c r="A13" s="271">
        <v>2016</v>
      </c>
      <c r="B13" s="272">
        <v>10168</v>
      </c>
      <c r="C13" s="272">
        <v>7267</v>
      </c>
      <c r="D13" s="272">
        <v>1466</v>
      </c>
      <c r="E13" s="269">
        <v>119.9</v>
      </c>
      <c r="F13" s="272">
        <v>1656</v>
      </c>
      <c r="G13" s="269">
        <v>344</v>
      </c>
      <c r="H13" s="269">
        <v>344</v>
      </c>
      <c r="I13" s="269">
        <v>273</v>
      </c>
      <c r="J13" s="269">
        <v>15</v>
      </c>
      <c r="K13" s="272">
        <v>21652</v>
      </c>
    </row>
    <row r="15" spans="1:11">
      <c r="A15" s="273">
        <v>2017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</row>
    <row r="16" spans="1:11">
      <c r="A16" s="271" t="s">
        <v>200</v>
      </c>
      <c r="B16" s="269">
        <v>877</v>
      </c>
      <c r="C16" s="269">
        <v>569</v>
      </c>
      <c r="D16" s="269">
        <v>147</v>
      </c>
      <c r="E16" s="269">
        <v>7.5</v>
      </c>
      <c r="F16" s="269">
        <v>100</v>
      </c>
      <c r="G16" s="269">
        <v>27</v>
      </c>
      <c r="H16" s="269">
        <v>67</v>
      </c>
      <c r="I16" s="269">
        <v>19</v>
      </c>
      <c r="J16" s="269">
        <v>3.7</v>
      </c>
      <c r="K16" s="272">
        <v>1818</v>
      </c>
    </row>
    <row r="17" spans="1:11">
      <c r="A17" s="271" t="s">
        <v>289</v>
      </c>
      <c r="B17" s="272">
        <v>1151</v>
      </c>
      <c r="C17" s="269">
        <v>606</v>
      </c>
      <c r="D17" s="269">
        <v>193</v>
      </c>
      <c r="E17" s="269">
        <v>9</v>
      </c>
      <c r="F17" s="269">
        <v>156</v>
      </c>
      <c r="G17" s="269">
        <v>28</v>
      </c>
      <c r="H17" s="269">
        <v>33</v>
      </c>
      <c r="I17" s="269">
        <v>23</v>
      </c>
      <c r="J17" s="269">
        <v>3.4</v>
      </c>
      <c r="K17" s="272">
        <v>2203</v>
      </c>
    </row>
    <row r="18" spans="1:11">
      <c r="A18" s="271" t="s">
        <v>292</v>
      </c>
      <c r="B18" s="272">
        <v>1016</v>
      </c>
      <c r="C18" s="269">
        <v>595</v>
      </c>
      <c r="D18" s="269">
        <v>175</v>
      </c>
      <c r="E18" s="269">
        <v>10</v>
      </c>
      <c r="F18" s="269">
        <v>79</v>
      </c>
      <c r="G18" s="269">
        <v>35</v>
      </c>
      <c r="H18" s="269">
        <v>55</v>
      </c>
      <c r="I18" s="269">
        <v>27</v>
      </c>
      <c r="J18" s="269">
        <v>2.2000000000000002</v>
      </c>
      <c r="K18" s="272">
        <v>1996</v>
      </c>
    </row>
    <row r="19" spans="1:11">
      <c r="A19" s="271" t="s">
        <v>169</v>
      </c>
      <c r="B19" s="269">
        <v>932</v>
      </c>
      <c r="C19" s="269">
        <v>618</v>
      </c>
      <c r="D19" s="269">
        <v>123</v>
      </c>
      <c r="E19" s="269">
        <v>9.1999999999999993</v>
      </c>
      <c r="F19" s="269">
        <v>115</v>
      </c>
      <c r="G19" s="269">
        <v>34</v>
      </c>
      <c r="H19" s="269">
        <v>57</v>
      </c>
      <c r="I19" s="269">
        <v>22</v>
      </c>
      <c r="J19" s="269">
        <v>0.5</v>
      </c>
      <c r="K19" s="272">
        <v>1910</v>
      </c>
    </row>
    <row r="20" spans="1:11">
      <c r="A20" s="271" t="s">
        <v>502</v>
      </c>
      <c r="B20" s="272">
        <v>1079</v>
      </c>
      <c r="C20" s="269">
        <v>593</v>
      </c>
      <c r="D20" s="269">
        <v>229</v>
      </c>
      <c r="E20" s="269">
        <v>9.6</v>
      </c>
      <c r="F20" s="269">
        <v>139</v>
      </c>
      <c r="G20" s="269">
        <v>34</v>
      </c>
      <c r="H20" s="269">
        <v>43</v>
      </c>
      <c r="I20" s="269">
        <v>30</v>
      </c>
      <c r="J20" s="269">
        <v>1.8</v>
      </c>
      <c r="K20" s="272">
        <v>2158</v>
      </c>
    </row>
    <row r="21" spans="1:11">
      <c r="A21" s="271" t="s">
        <v>503</v>
      </c>
      <c r="B21" s="272">
        <v>1183</v>
      </c>
      <c r="C21" s="269">
        <v>700</v>
      </c>
      <c r="D21" s="269">
        <v>187</v>
      </c>
      <c r="E21" s="269">
        <v>10.7</v>
      </c>
      <c r="F21" s="269">
        <v>149</v>
      </c>
      <c r="G21" s="269">
        <v>27</v>
      </c>
      <c r="H21" s="269">
        <v>28</v>
      </c>
      <c r="I21" s="269">
        <v>27</v>
      </c>
      <c r="J21" s="269">
        <v>4.2</v>
      </c>
      <c r="K21" s="272">
        <v>2316</v>
      </c>
    </row>
    <row r="22" spans="1:11">
      <c r="A22" s="271" t="s">
        <v>504</v>
      </c>
      <c r="B22" s="269">
        <v>815</v>
      </c>
      <c r="C22" s="269">
        <v>657</v>
      </c>
      <c r="D22" s="269">
        <v>151</v>
      </c>
      <c r="E22" s="269">
        <v>9.8000000000000007</v>
      </c>
      <c r="F22" s="269">
        <v>134</v>
      </c>
      <c r="G22" s="269">
        <v>31</v>
      </c>
      <c r="H22" s="269">
        <v>31</v>
      </c>
      <c r="I22" s="269">
        <v>30</v>
      </c>
      <c r="J22" s="269">
        <v>2.9</v>
      </c>
      <c r="K22" s="272">
        <v>1862</v>
      </c>
    </row>
    <row r="25" spans="1:11" ht="15.75">
      <c r="A25" s="437" t="s">
        <v>646</v>
      </c>
    </row>
    <row r="27" spans="1:11">
      <c r="A27" s="435" t="s">
        <v>505</v>
      </c>
      <c r="B27" s="436" t="s">
        <v>506</v>
      </c>
      <c r="C27" s="436" t="s">
        <v>507</v>
      </c>
      <c r="D27" s="436" t="s">
        <v>508</v>
      </c>
      <c r="E27" s="436" t="s">
        <v>509</v>
      </c>
      <c r="F27" s="436" t="s">
        <v>510</v>
      </c>
      <c r="G27" s="436" t="s">
        <v>511</v>
      </c>
      <c r="H27" s="436" t="s">
        <v>234</v>
      </c>
      <c r="I27" s="436" t="s">
        <v>512</v>
      </c>
      <c r="J27" s="436" t="s">
        <v>30</v>
      </c>
      <c r="K27" s="436" t="s">
        <v>88</v>
      </c>
    </row>
    <row r="28" spans="1:11">
      <c r="A28" s="271">
        <v>2016</v>
      </c>
      <c r="B28" s="272">
        <v>5289</v>
      </c>
      <c r="C28" s="272">
        <v>4183</v>
      </c>
      <c r="D28" s="269">
        <v>692</v>
      </c>
      <c r="E28" s="269">
        <v>67.3</v>
      </c>
      <c r="F28" s="269">
        <v>852</v>
      </c>
      <c r="G28" s="269">
        <v>182</v>
      </c>
      <c r="H28" s="269">
        <v>204</v>
      </c>
      <c r="I28" s="269">
        <v>130</v>
      </c>
      <c r="J28" s="269">
        <v>4.9000000000000004</v>
      </c>
      <c r="K28" s="272">
        <v>11605</v>
      </c>
    </row>
    <row r="29" spans="1:11">
      <c r="A29" s="271">
        <v>2017</v>
      </c>
      <c r="B29" s="272">
        <v>7055</v>
      </c>
      <c r="C29" s="272">
        <v>4338</v>
      </c>
      <c r="D29" s="272">
        <v>1205</v>
      </c>
      <c r="E29" s="269">
        <v>65.900000000000006</v>
      </c>
      <c r="F29" s="269">
        <v>872</v>
      </c>
      <c r="G29" s="269">
        <v>218</v>
      </c>
      <c r="H29" s="269">
        <v>313</v>
      </c>
      <c r="I29" s="269">
        <v>178</v>
      </c>
      <c r="J29" s="269">
        <v>18.8</v>
      </c>
      <c r="K29" s="272">
        <v>14262</v>
      </c>
    </row>
    <row r="30" spans="1:11">
      <c r="A30" s="275" t="s">
        <v>28</v>
      </c>
      <c r="B30" s="276">
        <v>0.33400000000000002</v>
      </c>
      <c r="C30" s="276">
        <v>3.6999999999999998E-2</v>
      </c>
      <c r="D30" s="276">
        <v>0.74099999999999999</v>
      </c>
      <c r="E30" s="276">
        <v>-2.1000000000000001E-2</v>
      </c>
      <c r="F30" s="276">
        <v>2.3E-2</v>
      </c>
      <c r="G30" s="276">
        <v>0.19600000000000001</v>
      </c>
      <c r="H30" s="276">
        <v>0.53600000000000003</v>
      </c>
      <c r="I30" s="276">
        <v>0.36899999999999999</v>
      </c>
      <c r="J30" s="276">
        <v>2.8039999999999998</v>
      </c>
      <c r="K30" s="276">
        <v>0.22900000000000001</v>
      </c>
    </row>
    <row r="34" spans="1:11">
      <c r="A34" s="471" t="s">
        <v>513</v>
      </c>
      <c r="B34" s="471"/>
      <c r="C34" s="471"/>
      <c r="D34" s="471"/>
      <c r="E34" s="471"/>
      <c r="F34" s="471"/>
      <c r="G34" s="471"/>
      <c r="H34" s="471"/>
      <c r="I34" s="471"/>
      <c r="J34" s="471"/>
      <c r="K34" s="471"/>
    </row>
    <row r="40" spans="1:11" ht="78" customHeight="1"/>
    <row r="50" spans="1:11">
      <c r="A50" s="234" t="s">
        <v>514</v>
      </c>
      <c r="B50" s="270"/>
      <c r="C50" s="270"/>
      <c r="D50" s="270"/>
      <c r="E50" s="270"/>
      <c r="F50" s="270"/>
      <c r="G50" s="270"/>
      <c r="H50" s="270"/>
      <c r="I50" s="270"/>
      <c r="J50" s="270"/>
      <c r="K50" s="270"/>
    </row>
  </sheetData>
  <mergeCells count="1">
    <mergeCell ref="A34:K34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61"/>
  <sheetViews>
    <sheetView zoomScaleNormal="100" workbookViewId="0">
      <selection activeCell="A26" sqref="A26"/>
    </sheetView>
  </sheetViews>
  <sheetFormatPr baseColWidth="10" defaultColWidth="11.42578125" defaultRowHeight="15"/>
  <cols>
    <col min="1" max="1" width="14.140625" style="271" customWidth="1"/>
    <col min="2" max="9" width="18" style="269" customWidth="1"/>
    <col min="10" max="16384" width="11.42578125" style="270"/>
  </cols>
  <sheetData>
    <row r="1" spans="1:9">
      <c r="A1" s="268" t="s">
        <v>569</v>
      </c>
    </row>
    <row r="2" spans="1:9" ht="15.75">
      <c r="A2" s="426" t="s">
        <v>515</v>
      </c>
    </row>
    <row r="4" spans="1:9">
      <c r="A4" s="435" t="s">
        <v>505</v>
      </c>
      <c r="B4" s="436" t="s">
        <v>506</v>
      </c>
      <c r="C4" s="436" t="s">
        <v>507</v>
      </c>
      <c r="D4" s="436" t="s">
        <v>508</v>
      </c>
      <c r="E4" s="436" t="s">
        <v>509</v>
      </c>
      <c r="F4" s="436" t="s">
        <v>510</v>
      </c>
      <c r="G4" s="436" t="s">
        <v>511</v>
      </c>
      <c r="H4" s="436" t="s">
        <v>234</v>
      </c>
      <c r="I4" s="436" t="s">
        <v>512</v>
      </c>
    </row>
    <row r="5" spans="1:9">
      <c r="B5" s="269" t="s">
        <v>516</v>
      </c>
      <c r="C5" s="269" t="s">
        <v>518</v>
      </c>
      <c r="D5" s="269" t="s">
        <v>516</v>
      </c>
      <c r="E5" s="269" t="s">
        <v>517</v>
      </c>
      <c r="F5" s="269" t="s">
        <v>516</v>
      </c>
      <c r="G5" s="269" t="s">
        <v>516</v>
      </c>
      <c r="H5" s="269" t="s">
        <v>516</v>
      </c>
      <c r="I5" s="269" t="s">
        <v>516</v>
      </c>
    </row>
    <row r="7" spans="1:9">
      <c r="A7" s="271">
        <v>2009</v>
      </c>
      <c r="B7" s="272">
        <v>1246</v>
      </c>
      <c r="C7" s="272">
        <v>6972</v>
      </c>
      <c r="D7" s="272">
        <v>1373</v>
      </c>
      <c r="E7" s="269">
        <v>16</v>
      </c>
      <c r="F7" s="272">
        <v>682</v>
      </c>
      <c r="G7" s="269">
        <v>37</v>
      </c>
      <c r="H7" s="269">
        <v>12</v>
      </c>
      <c r="I7" s="269">
        <v>12</v>
      </c>
    </row>
    <row r="8" spans="1:9">
      <c r="A8" s="271">
        <v>2010</v>
      </c>
      <c r="B8" s="272">
        <v>1256</v>
      </c>
      <c r="C8" s="272">
        <v>6335</v>
      </c>
      <c r="D8" s="272">
        <v>1314</v>
      </c>
      <c r="E8" s="269">
        <v>6</v>
      </c>
      <c r="F8" s="272">
        <v>770</v>
      </c>
      <c r="G8" s="269">
        <v>39</v>
      </c>
      <c r="H8" s="269">
        <v>17</v>
      </c>
      <c r="I8" s="269">
        <v>17</v>
      </c>
    </row>
    <row r="9" spans="1:9">
      <c r="A9" s="271">
        <v>2011</v>
      </c>
      <c r="B9" s="272">
        <v>1262</v>
      </c>
      <c r="C9" s="272">
        <v>6492</v>
      </c>
      <c r="D9" s="272">
        <v>1007</v>
      </c>
      <c r="E9" s="269">
        <v>7</v>
      </c>
      <c r="F9" s="272">
        <v>988</v>
      </c>
      <c r="G9" s="269">
        <v>32</v>
      </c>
      <c r="H9" s="272">
        <v>19</v>
      </c>
      <c r="I9" s="269">
        <v>19</v>
      </c>
    </row>
    <row r="10" spans="1:9">
      <c r="A10" s="271">
        <v>2012</v>
      </c>
      <c r="B10" s="272">
        <v>1406</v>
      </c>
      <c r="C10" s="272">
        <v>6427</v>
      </c>
      <c r="D10" s="272">
        <v>1016</v>
      </c>
      <c r="E10" s="269">
        <v>7</v>
      </c>
      <c r="F10" s="272">
        <v>1170</v>
      </c>
      <c r="G10" s="269">
        <v>26</v>
      </c>
      <c r="H10" s="269">
        <v>18</v>
      </c>
      <c r="I10" s="269">
        <v>18</v>
      </c>
    </row>
    <row r="11" spans="1:9">
      <c r="A11" s="271">
        <v>2013</v>
      </c>
      <c r="B11" s="272">
        <v>1404</v>
      </c>
      <c r="C11" s="272">
        <v>6047</v>
      </c>
      <c r="D11" s="272">
        <v>1079</v>
      </c>
      <c r="E11" s="269">
        <v>21</v>
      </c>
      <c r="F11" s="272">
        <v>855</v>
      </c>
      <c r="G11" s="269">
        <v>24</v>
      </c>
      <c r="H11" s="269">
        <v>18</v>
      </c>
      <c r="I11" s="269">
        <v>18</v>
      </c>
    </row>
    <row r="12" spans="1:9">
      <c r="A12" s="271">
        <v>2014</v>
      </c>
      <c r="B12" s="272">
        <v>1402</v>
      </c>
      <c r="C12" s="272">
        <v>5323</v>
      </c>
      <c r="D12" s="272">
        <v>1149</v>
      </c>
      <c r="E12" s="269">
        <v>17</v>
      </c>
      <c r="F12" s="272">
        <v>768</v>
      </c>
      <c r="G12" s="269">
        <v>25</v>
      </c>
      <c r="H12" s="269">
        <v>16</v>
      </c>
      <c r="I12" s="269">
        <v>16</v>
      </c>
    </row>
    <row r="13" spans="1:9">
      <c r="A13" s="271">
        <v>2015</v>
      </c>
      <c r="B13" s="272">
        <v>1735</v>
      </c>
      <c r="C13" s="272">
        <v>5689</v>
      </c>
      <c r="D13" s="272">
        <v>1217</v>
      </c>
      <c r="E13" s="269">
        <v>9</v>
      </c>
      <c r="F13" s="272">
        <v>930</v>
      </c>
      <c r="G13" s="269">
        <v>20</v>
      </c>
      <c r="H13" s="269">
        <v>18</v>
      </c>
      <c r="I13" s="269">
        <v>18</v>
      </c>
    </row>
    <row r="14" spans="1:9">
      <c r="A14" s="271">
        <v>2016</v>
      </c>
      <c r="B14" s="272">
        <v>2492</v>
      </c>
      <c r="C14" s="272">
        <v>5810</v>
      </c>
      <c r="D14" s="272">
        <v>1114</v>
      </c>
      <c r="E14" s="269">
        <v>7.1</v>
      </c>
      <c r="F14" s="272">
        <v>941</v>
      </c>
      <c r="G14" s="269">
        <v>11</v>
      </c>
      <c r="H14" s="269">
        <v>19</v>
      </c>
      <c r="I14" s="269">
        <v>24</v>
      </c>
    </row>
    <row r="16" spans="1:9">
      <c r="A16" s="273">
        <v>2017</v>
      </c>
      <c r="B16" s="274"/>
      <c r="C16" s="274"/>
      <c r="D16" s="274"/>
      <c r="E16" s="274"/>
      <c r="F16" s="274"/>
      <c r="G16" s="274"/>
      <c r="H16" s="274"/>
      <c r="I16" s="274"/>
    </row>
    <row r="17" spans="1:9">
      <c r="A17" s="271" t="s">
        <v>200</v>
      </c>
      <c r="B17" s="269">
        <v>187</v>
      </c>
      <c r="C17" s="269">
        <v>478</v>
      </c>
      <c r="D17" s="269">
        <v>95</v>
      </c>
      <c r="E17" s="269">
        <v>0.45</v>
      </c>
      <c r="F17" s="269">
        <v>52</v>
      </c>
      <c r="G17" s="269">
        <v>1.32</v>
      </c>
      <c r="H17" s="269">
        <v>1.39</v>
      </c>
      <c r="I17" s="269">
        <v>1.58</v>
      </c>
    </row>
    <row r="18" spans="1:9">
      <c r="A18" s="271" t="s">
        <v>434</v>
      </c>
      <c r="B18" s="272">
        <v>220</v>
      </c>
      <c r="C18" s="269">
        <v>491</v>
      </c>
      <c r="D18" s="269">
        <v>111</v>
      </c>
      <c r="E18" s="269">
        <v>0.53</v>
      </c>
      <c r="F18" s="269">
        <v>78</v>
      </c>
      <c r="G18" s="269">
        <v>1.4</v>
      </c>
      <c r="H18" s="269">
        <v>0.75</v>
      </c>
      <c r="I18" s="269">
        <v>1.74</v>
      </c>
    </row>
    <row r="19" spans="1:9">
      <c r="A19" s="271" t="s">
        <v>202</v>
      </c>
      <c r="B19" s="272">
        <v>193</v>
      </c>
      <c r="C19" s="269">
        <v>484</v>
      </c>
      <c r="D19" s="269">
        <v>98</v>
      </c>
      <c r="E19" s="269">
        <v>0.56999999999999995</v>
      </c>
      <c r="F19" s="269">
        <v>40</v>
      </c>
      <c r="G19" s="269">
        <v>1.81</v>
      </c>
      <c r="H19" s="269">
        <v>1.27</v>
      </c>
      <c r="I19" s="269">
        <v>1.96</v>
      </c>
    </row>
    <row r="20" spans="1:9">
      <c r="A20" s="271" t="s">
        <v>203</v>
      </c>
      <c r="B20" s="269">
        <v>199</v>
      </c>
      <c r="C20" s="269">
        <v>488</v>
      </c>
      <c r="D20" s="269">
        <v>71</v>
      </c>
      <c r="E20" s="269">
        <v>0.51</v>
      </c>
      <c r="F20" s="269">
        <v>58</v>
      </c>
      <c r="G20" s="269">
        <v>1.76</v>
      </c>
      <c r="H20" s="269">
        <v>1.45</v>
      </c>
      <c r="I20" s="269">
        <v>1.4</v>
      </c>
    </row>
    <row r="21" spans="1:9">
      <c r="A21" s="271" t="s">
        <v>204</v>
      </c>
      <c r="B21" s="272">
        <v>224</v>
      </c>
      <c r="C21" s="269">
        <v>476</v>
      </c>
      <c r="D21" s="269">
        <v>126</v>
      </c>
      <c r="E21" s="269">
        <v>0.56999999999999995</v>
      </c>
      <c r="F21" s="269">
        <v>75</v>
      </c>
      <c r="G21" s="269">
        <v>1.72</v>
      </c>
      <c r="H21" s="269">
        <v>1.22</v>
      </c>
      <c r="I21" s="269">
        <v>1.85</v>
      </c>
    </row>
    <row r="22" spans="1:9">
      <c r="A22" s="271" t="s">
        <v>205</v>
      </c>
      <c r="B22" s="272">
        <v>244</v>
      </c>
      <c r="C22" s="269">
        <v>555</v>
      </c>
      <c r="D22" s="269">
        <v>105</v>
      </c>
      <c r="E22" s="269">
        <v>0.63</v>
      </c>
      <c r="F22" s="269">
        <v>80</v>
      </c>
      <c r="G22" s="269">
        <v>1.38</v>
      </c>
      <c r="H22" s="269">
        <v>1.78</v>
      </c>
      <c r="I22" s="269">
        <v>1.78</v>
      </c>
    </row>
    <row r="23" spans="1:9">
      <c r="A23" s="271" t="s">
        <v>206</v>
      </c>
      <c r="B23" s="269">
        <v>166</v>
      </c>
      <c r="C23" s="269">
        <v>531</v>
      </c>
      <c r="D23" s="269">
        <v>85</v>
      </c>
      <c r="E23" s="269">
        <v>0.6</v>
      </c>
      <c r="F23" s="269">
        <v>69</v>
      </c>
      <c r="G23" s="269">
        <v>1.59</v>
      </c>
      <c r="H23" s="269">
        <v>2.38</v>
      </c>
      <c r="I23" s="269">
        <v>2.38</v>
      </c>
    </row>
    <row r="26" spans="1:9" ht="15.75">
      <c r="A26" s="437" t="s">
        <v>647</v>
      </c>
    </row>
    <row r="28" spans="1:9">
      <c r="A28" s="435" t="s">
        <v>505</v>
      </c>
      <c r="B28" s="436" t="s">
        <v>506</v>
      </c>
      <c r="C28" s="436" t="s">
        <v>507</v>
      </c>
      <c r="D28" s="436" t="s">
        <v>508</v>
      </c>
      <c r="E28" s="436" t="s">
        <v>509</v>
      </c>
      <c r="F28" s="436" t="s">
        <v>510</v>
      </c>
      <c r="G28" s="436" t="s">
        <v>511</v>
      </c>
      <c r="H28" s="436" t="s">
        <v>234</v>
      </c>
      <c r="I28" s="436" t="s">
        <v>512</v>
      </c>
    </row>
    <row r="29" spans="1:9">
      <c r="B29" s="269" t="s">
        <v>516</v>
      </c>
      <c r="C29" s="269" t="s">
        <v>518</v>
      </c>
      <c r="D29" s="269" t="s">
        <v>516</v>
      </c>
      <c r="E29" s="269" t="s">
        <v>517</v>
      </c>
      <c r="F29" s="269" t="s">
        <v>516</v>
      </c>
      <c r="G29" s="269" t="s">
        <v>516</v>
      </c>
      <c r="H29" s="269" t="s">
        <v>516</v>
      </c>
      <c r="I29" s="269" t="s">
        <v>516</v>
      </c>
    </row>
    <row r="31" spans="1:9">
      <c r="A31" s="271">
        <v>2016</v>
      </c>
      <c r="B31" s="272">
        <v>1333</v>
      </c>
      <c r="C31" s="272">
        <v>3367</v>
      </c>
      <c r="D31" s="269">
        <v>593</v>
      </c>
      <c r="E31" s="269">
        <v>4.2300000000000004</v>
      </c>
      <c r="F31" s="269">
        <v>509</v>
      </c>
      <c r="G31" s="269">
        <v>11.15</v>
      </c>
      <c r="H31" s="269">
        <v>7.15</v>
      </c>
      <c r="I31" s="269">
        <v>12.5</v>
      </c>
    </row>
    <row r="32" spans="1:9">
      <c r="A32" s="271">
        <v>2017</v>
      </c>
      <c r="B32" s="272">
        <v>1434</v>
      </c>
      <c r="C32" s="272">
        <v>3503</v>
      </c>
      <c r="D32" s="272">
        <v>690</v>
      </c>
      <c r="E32" s="269">
        <v>3.85</v>
      </c>
      <c r="F32" s="269">
        <v>453</v>
      </c>
      <c r="G32" s="269">
        <v>10.98</v>
      </c>
      <c r="H32" s="269">
        <v>8.26</v>
      </c>
      <c r="I32" s="269">
        <v>12.69</v>
      </c>
    </row>
    <row r="33" spans="1:9">
      <c r="A33" s="275" t="s">
        <v>28</v>
      </c>
      <c r="B33" s="276">
        <v>7.4999999999999997E-2</v>
      </c>
      <c r="C33" s="276">
        <v>0.04</v>
      </c>
      <c r="D33" s="276">
        <v>0.16300000000000001</v>
      </c>
      <c r="E33" s="276">
        <v>-8.8999999999999996E-2</v>
      </c>
      <c r="F33" s="276">
        <v>-0.108</v>
      </c>
      <c r="G33" s="276">
        <v>-1.4999999999999999E-2</v>
      </c>
      <c r="H33" s="276">
        <v>0.155</v>
      </c>
      <c r="I33" s="276">
        <v>1.6E-2</v>
      </c>
    </row>
    <row r="37" spans="1:9">
      <c r="A37" s="471" t="s">
        <v>519</v>
      </c>
      <c r="B37" s="471"/>
      <c r="C37" s="471"/>
      <c r="D37" s="471"/>
      <c r="E37" s="471"/>
      <c r="F37" s="471"/>
      <c r="G37" s="471"/>
      <c r="H37" s="471"/>
      <c r="I37" s="471"/>
    </row>
    <row r="43" spans="1:9" ht="78" customHeight="1"/>
    <row r="53" spans="1:9">
      <c r="A53" s="234" t="s">
        <v>520</v>
      </c>
      <c r="B53" s="230"/>
      <c r="C53" s="230"/>
      <c r="D53" s="230"/>
      <c r="E53" s="230"/>
      <c r="F53" s="230"/>
      <c r="G53" s="230"/>
      <c r="H53" s="230"/>
      <c r="I53" s="230"/>
    </row>
    <row r="54" spans="1:9">
      <c r="A54" s="234" t="s">
        <v>521</v>
      </c>
      <c r="B54" s="211" t="s">
        <v>522</v>
      </c>
      <c r="C54" s="211"/>
      <c r="D54" s="211"/>
      <c r="E54" s="211"/>
      <c r="F54" s="211"/>
      <c r="G54" s="211"/>
      <c r="H54" s="211"/>
      <c r="I54" s="211"/>
    </row>
    <row r="55" spans="1:9">
      <c r="A55" s="234" t="s">
        <v>523</v>
      </c>
      <c r="B55" s="211" t="s">
        <v>524</v>
      </c>
      <c r="C55" s="211"/>
      <c r="D55" s="211"/>
      <c r="E55" s="211"/>
      <c r="F55" s="211"/>
      <c r="G55" s="211"/>
      <c r="H55" s="211"/>
      <c r="I55" s="211"/>
    </row>
    <row r="56" spans="1:9">
      <c r="A56" s="234" t="s">
        <v>66</v>
      </c>
      <c r="B56" s="211" t="s">
        <v>525</v>
      </c>
      <c r="C56" s="211"/>
      <c r="D56" s="211"/>
      <c r="E56" s="211"/>
      <c r="F56" s="211"/>
      <c r="G56" s="211"/>
      <c r="H56" s="211"/>
      <c r="I56" s="211"/>
    </row>
    <row r="57" spans="1:9">
      <c r="A57" s="234" t="s">
        <v>523</v>
      </c>
      <c r="B57" s="211" t="s">
        <v>526</v>
      </c>
      <c r="C57" s="211"/>
      <c r="D57" s="211"/>
      <c r="E57" s="211"/>
      <c r="F57" s="211"/>
      <c r="G57" s="211"/>
      <c r="H57" s="211"/>
      <c r="I57" s="211"/>
    </row>
    <row r="58" spans="1:9">
      <c r="A58" s="234" t="s">
        <v>523</v>
      </c>
      <c r="B58" s="211" t="s">
        <v>527</v>
      </c>
      <c r="C58" s="211"/>
      <c r="D58" s="211"/>
      <c r="E58" s="211"/>
      <c r="F58" s="211"/>
      <c r="G58" s="211"/>
      <c r="H58" s="211"/>
      <c r="I58" s="211"/>
    </row>
    <row r="59" spans="1:9">
      <c r="A59" s="234" t="s">
        <v>523</v>
      </c>
      <c r="B59" s="211" t="s">
        <v>528</v>
      </c>
      <c r="C59" s="211"/>
      <c r="D59" s="211"/>
      <c r="E59" s="211"/>
      <c r="F59" s="211"/>
      <c r="G59" s="211"/>
      <c r="H59" s="211"/>
      <c r="I59" s="211"/>
    </row>
    <row r="60" spans="1:9">
      <c r="A60" s="234" t="s">
        <v>523</v>
      </c>
      <c r="B60" s="211" t="s">
        <v>529</v>
      </c>
      <c r="C60" s="211"/>
      <c r="D60" s="211"/>
      <c r="E60" s="211"/>
      <c r="F60" s="211"/>
      <c r="G60" s="211"/>
      <c r="H60" s="211"/>
      <c r="I60" s="211"/>
    </row>
    <row r="61" spans="1:9" ht="56.25" customHeight="1">
      <c r="A61" s="472" t="s">
        <v>530</v>
      </c>
      <c r="B61" s="472"/>
      <c r="C61" s="472"/>
      <c r="D61" s="472"/>
      <c r="E61" s="472"/>
      <c r="F61" s="472"/>
      <c r="G61" s="472"/>
      <c r="H61" s="472"/>
      <c r="I61" s="472"/>
    </row>
  </sheetData>
  <mergeCells count="2">
    <mergeCell ref="A37:I37"/>
    <mergeCell ref="A61:I6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0"/>
    <pageSetUpPr fitToPage="1"/>
  </sheetPr>
  <dimension ref="A1:AC108"/>
  <sheetViews>
    <sheetView zoomScaleNormal="100" workbookViewId="0">
      <pane xSplit="3" ySplit="5" topLeftCell="D51" activePane="bottomRight" state="frozen"/>
      <selection activeCell="P11" sqref="P11"/>
      <selection pane="topRight" activeCell="P11" sqref="P11"/>
      <selection pane="bottomLeft" activeCell="P11" sqref="P11"/>
      <selection pane="bottomRight" activeCell="D72" sqref="D72:AB77"/>
    </sheetView>
  </sheetViews>
  <sheetFormatPr baseColWidth="10" defaultColWidth="11.5703125" defaultRowHeight="12"/>
  <cols>
    <col min="1" max="1" width="11" style="6" customWidth="1"/>
    <col min="2" max="2" width="7" style="6" customWidth="1"/>
    <col min="3" max="4" width="11.5703125" style="6" customWidth="1"/>
    <col min="5" max="13" width="7.5703125" style="6" customWidth="1"/>
    <col min="14" max="22" width="7" style="4" customWidth="1"/>
    <col min="23" max="23" width="9.28515625" style="4" customWidth="1"/>
    <col min="24" max="24" width="7" style="4" customWidth="1"/>
    <col min="25" max="25" width="8.140625" style="4" customWidth="1"/>
    <col min="26" max="27" width="8.28515625" style="4" customWidth="1"/>
    <col min="28" max="28" width="8.28515625" style="106" customWidth="1"/>
    <col min="29" max="16384" width="11.5703125" style="4"/>
  </cols>
  <sheetData>
    <row r="1" spans="1:28" ht="15">
      <c r="A1" s="1" t="s">
        <v>173</v>
      </c>
    </row>
    <row r="2" spans="1:28" ht="15">
      <c r="A2" s="8" t="s">
        <v>109</v>
      </c>
    </row>
    <row r="3" spans="1:28" s="38" customFormat="1" ht="15">
      <c r="A3" s="36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AB3" s="107"/>
    </row>
    <row r="4" spans="1:28" ht="15" customHeight="1">
      <c r="F4" s="473" t="s">
        <v>482</v>
      </c>
      <c r="G4" s="473"/>
      <c r="H4" s="473"/>
      <c r="I4" s="473"/>
      <c r="J4" s="473"/>
      <c r="K4" s="473"/>
      <c r="L4" s="473"/>
      <c r="M4" s="165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473" t="s">
        <v>423</v>
      </c>
      <c r="AA4" s="473"/>
    </row>
    <row r="5" spans="1:28" ht="12.75" thickBot="1">
      <c r="A5" s="113" t="s">
        <v>171</v>
      </c>
      <c r="B5" s="114"/>
      <c r="C5" s="115" t="s">
        <v>172</v>
      </c>
      <c r="D5" s="115">
        <v>2007</v>
      </c>
      <c r="E5" s="115">
        <v>2008</v>
      </c>
      <c r="F5" s="115">
        <v>2009</v>
      </c>
      <c r="G5" s="115">
        <v>2010</v>
      </c>
      <c r="H5" s="115">
        <v>2011</v>
      </c>
      <c r="I5" s="115">
        <v>2012</v>
      </c>
      <c r="J5" s="115">
        <v>2013</v>
      </c>
      <c r="K5" s="115">
        <v>2014</v>
      </c>
      <c r="L5" s="115">
        <v>2015</v>
      </c>
      <c r="M5" s="115">
        <v>2016</v>
      </c>
      <c r="N5" s="115" t="s">
        <v>166</v>
      </c>
      <c r="O5" s="115" t="s">
        <v>167</v>
      </c>
      <c r="P5" s="115" t="s">
        <v>174</v>
      </c>
      <c r="Q5" s="115" t="s">
        <v>189</v>
      </c>
      <c r="R5" s="115" t="s">
        <v>190</v>
      </c>
      <c r="S5" s="115" t="s">
        <v>215</v>
      </c>
      <c r="T5" s="115" t="s">
        <v>216</v>
      </c>
      <c r="U5" s="115" t="s">
        <v>218</v>
      </c>
      <c r="V5" s="115" t="s">
        <v>219</v>
      </c>
      <c r="W5" s="115" t="s">
        <v>221</v>
      </c>
      <c r="X5" s="115" t="s">
        <v>222</v>
      </c>
      <c r="Y5" s="115" t="s">
        <v>223</v>
      </c>
      <c r="Z5" s="115">
        <v>2016</v>
      </c>
      <c r="AA5" s="115">
        <v>2017</v>
      </c>
      <c r="AB5" s="116" t="s">
        <v>168</v>
      </c>
    </row>
    <row r="6" spans="1:28" ht="12.75" thickBot="1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5"/>
      <c r="Z6" s="5"/>
    </row>
    <row r="7" spans="1:28">
      <c r="A7" s="7"/>
      <c r="B7" s="7"/>
      <c r="C7" s="7"/>
      <c r="D7" s="54"/>
      <c r="E7" s="15"/>
      <c r="F7" s="15"/>
      <c r="G7" s="15"/>
      <c r="H7" s="15"/>
      <c r="I7" s="15"/>
      <c r="J7" s="15"/>
      <c r="K7" s="15"/>
      <c r="L7" s="15"/>
      <c r="M7" s="15"/>
      <c r="N7" s="111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2"/>
      <c r="Z7" s="19"/>
      <c r="AA7" s="60"/>
      <c r="AB7" s="134"/>
    </row>
    <row r="8" spans="1:28">
      <c r="A8" s="6" t="s">
        <v>2</v>
      </c>
      <c r="B8" s="6" t="s">
        <v>3</v>
      </c>
      <c r="C8" s="6" t="s">
        <v>4</v>
      </c>
      <c r="D8" s="55">
        <v>7219.0687201917526</v>
      </c>
      <c r="E8" s="14">
        <v>7276.9520400628562</v>
      </c>
      <c r="F8" s="14">
        <v>5935.4024202705696</v>
      </c>
      <c r="G8" s="14">
        <v>8879.1470329311687</v>
      </c>
      <c r="H8" s="14">
        <v>10721.031282565797</v>
      </c>
      <c r="I8" s="14">
        <v>10730.942210401816</v>
      </c>
      <c r="J8" s="14">
        <v>9820.7478280872583</v>
      </c>
      <c r="K8" s="14">
        <v>8874.9060769625194</v>
      </c>
      <c r="L8" s="14">
        <v>8174.9932293081592</v>
      </c>
      <c r="M8" s="14">
        <v>10168.367285688868</v>
      </c>
      <c r="N8" s="125">
        <v>877.27793135868546</v>
      </c>
      <c r="O8" s="127">
        <v>1151.3209457744056</v>
      </c>
      <c r="P8" s="127">
        <v>1016.4477608626829</v>
      </c>
      <c r="Q8" s="127">
        <v>932.39109662231965</v>
      </c>
      <c r="R8" s="127">
        <v>1078.6772429123978</v>
      </c>
      <c r="S8" s="127">
        <v>1183.4735936501706</v>
      </c>
      <c r="T8" s="127">
        <v>815.14101247776239</v>
      </c>
      <c r="U8" s="127"/>
      <c r="V8" s="127"/>
      <c r="W8" s="127"/>
      <c r="X8" s="127"/>
      <c r="Y8" s="126"/>
      <c r="Z8" s="133">
        <v>5289.3790796113262</v>
      </c>
      <c r="AA8" s="128">
        <v>7054.7295836584244</v>
      </c>
      <c r="AB8" s="135">
        <f>AA8/Z8-1</f>
        <v>0.33375382582275037</v>
      </c>
    </row>
    <row r="9" spans="1:28">
      <c r="A9" s="26"/>
      <c r="B9" s="6" t="s">
        <v>5</v>
      </c>
      <c r="C9" s="6" t="s">
        <v>484</v>
      </c>
      <c r="D9" s="55">
        <v>1121.9424399999998</v>
      </c>
      <c r="E9" s="14">
        <v>1243.0921780000001</v>
      </c>
      <c r="F9" s="14">
        <v>1246.1711079999998</v>
      </c>
      <c r="G9" s="14">
        <v>1256.1313640000003</v>
      </c>
      <c r="H9" s="14">
        <v>1262.237985</v>
      </c>
      <c r="I9" s="14">
        <v>1405.5533140000002</v>
      </c>
      <c r="J9" s="14">
        <v>1403.9670750000002</v>
      </c>
      <c r="K9" s="14">
        <v>1402.417778</v>
      </c>
      <c r="L9" s="14">
        <v>1751.5973160000001</v>
      </c>
      <c r="M9" s="14">
        <v>2492.4748870000003</v>
      </c>
      <c r="N9" s="125">
        <v>187.35705999999999</v>
      </c>
      <c r="O9" s="127">
        <v>220.39220299999999</v>
      </c>
      <c r="P9" s="127">
        <v>192.60059000000001</v>
      </c>
      <c r="Q9" s="127">
        <v>198.84464400000002</v>
      </c>
      <c r="R9" s="127">
        <v>224.091903</v>
      </c>
      <c r="S9" s="127">
        <v>243.985229</v>
      </c>
      <c r="T9" s="127">
        <v>166.29458100000002</v>
      </c>
      <c r="U9" s="127"/>
      <c r="V9" s="127"/>
      <c r="W9" s="127"/>
      <c r="X9" s="127"/>
      <c r="Y9" s="126"/>
      <c r="Z9" s="133">
        <v>1333.201147</v>
      </c>
      <c r="AA9" s="128">
        <v>1433.56621</v>
      </c>
      <c r="AB9" s="135">
        <f t="shared" ref="AB9:AB42" si="0">AA9/Z9-1</f>
        <v>7.5281260615357004E-2</v>
      </c>
    </row>
    <row r="10" spans="1:28">
      <c r="B10" s="6" t="s">
        <v>6</v>
      </c>
      <c r="C10" s="6" t="s">
        <v>7</v>
      </c>
      <c r="D10" s="55">
        <v>290.22858040415656</v>
      </c>
      <c r="E10" s="14">
        <v>271.70898466302566</v>
      </c>
      <c r="F10" s="14">
        <v>214.18226763318845</v>
      </c>
      <c r="G10" s="14">
        <v>320.71897813332839</v>
      </c>
      <c r="H10" s="14">
        <v>385.85798431802806</v>
      </c>
      <c r="I10" s="14">
        <v>346.33781999519397</v>
      </c>
      <c r="J10" s="14">
        <v>319.28933260710011</v>
      </c>
      <c r="K10" s="14">
        <v>287.8192267489498</v>
      </c>
      <c r="L10" s="14">
        <v>215.32391997181563</v>
      </c>
      <c r="M10" s="14">
        <v>185.04875777093758</v>
      </c>
      <c r="N10" s="125">
        <v>212.38942158554551</v>
      </c>
      <c r="O10" s="127">
        <v>236.95502350618733</v>
      </c>
      <c r="P10" s="127">
        <v>239.38293690112661</v>
      </c>
      <c r="Q10" s="127">
        <v>212.69141515514843</v>
      </c>
      <c r="R10" s="127">
        <v>218.3388870938814</v>
      </c>
      <c r="S10" s="127">
        <v>220.01929968317788</v>
      </c>
      <c r="T10" s="127">
        <v>222.34142658803043</v>
      </c>
      <c r="U10" s="127"/>
      <c r="V10" s="127"/>
      <c r="W10" s="127"/>
      <c r="X10" s="127"/>
      <c r="Y10" s="126"/>
      <c r="Z10" s="133">
        <v>179.95949058010527</v>
      </c>
      <c r="AA10" s="128">
        <v>223.21755976382411</v>
      </c>
      <c r="AB10" s="135">
        <f t="shared" si="0"/>
        <v>0.24037670391416999</v>
      </c>
    </row>
    <row r="11" spans="1:28">
      <c r="D11" s="55"/>
      <c r="E11" s="14"/>
      <c r="F11" s="14"/>
      <c r="G11" s="14"/>
      <c r="H11" s="14"/>
      <c r="I11" s="14"/>
      <c r="J11" s="14"/>
      <c r="K11" s="14"/>
      <c r="L11" s="14"/>
      <c r="M11" s="14"/>
      <c r="N11" s="125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6"/>
      <c r="Z11" s="129"/>
      <c r="AA11" s="128"/>
      <c r="AB11" s="135"/>
    </row>
    <row r="12" spans="1:28">
      <c r="A12" s="6" t="s">
        <v>8</v>
      </c>
      <c r="B12" s="6" t="s">
        <v>3</v>
      </c>
      <c r="C12" s="6" t="s">
        <v>4</v>
      </c>
      <c r="D12" s="55">
        <v>4187.4032129251573</v>
      </c>
      <c r="E12" s="14">
        <v>5586.0346055150185</v>
      </c>
      <c r="F12" s="14">
        <v>6790.9480920625147</v>
      </c>
      <c r="G12" s="14">
        <v>7744.6314899523886</v>
      </c>
      <c r="H12" s="14">
        <v>10235.353079840146</v>
      </c>
      <c r="I12" s="14">
        <v>10745.515758961699</v>
      </c>
      <c r="J12" s="14">
        <v>8536.2794900494937</v>
      </c>
      <c r="K12" s="14">
        <v>6729.0722178974011</v>
      </c>
      <c r="L12" s="14">
        <v>6536.8565620916115</v>
      </c>
      <c r="M12" s="14">
        <v>7266.6062404091153</v>
      </c>
      <c r="N12" s="125">
        <v>569.2822086671024</v>
      </c>
      <c r="O12" s="127">
        <v>606.19956631079094</v>
      </c>
      <c r="P12" s="127">
        <v>595.2481922662846</v>
      </c>
      <c r="Q12" s="127">
        <v>617.77376853885687</v>
      </c>
      <c r="R12" s="127">
        <v>593.07155645526871</v>
      </c>
      <c r="S12" s="127">
        <v>699.56160262821345</v>
      </c>
      <c r="T12" s="127">
        <v>656.581208719188</v>
      </c>
      <c r="U12" s="127"/>
      <c r="V12" s="127"/>
      <c r="W12" s="127"/>
      <c r="X12" s="127"/>
      <c r="Y12" s="126"/>
      <c r="Z12" s="133">
        <v>4183.3609742333574</v>
      </c>
      <c r="AA12" s="128">
        <v>4337.7181035857047</v>
      </c>
      <c r="AB12" s="135">
        <f t="shared" si="0"/>
        <v>3.6897874771764094E-2</v>
      </c>
    </row>
    <row r="13" spans="1:28">
      <c r="A13" s="26"/>
      <c r="B13" s="6" t="s">
        <v>5</v>
      </c>
      <c r="C13" s="6" t="s">
        <v>9</v>
      </c>
      <c r="D13" s="55">
        <v>5967.3943619999991</v>
      </c>
      <c r="E13" s="14">
        <v>6417.683814</v>
      </c>
      <c r="F13" s="14">
        <v>6972.1969499999996</v>
      </c>
      <c r="G13" s="14">
        <v>6334.5532089999997</v>
      </c>
      <c r="H13" s="14">
        <v>6492.2497979999989</v>
      </c>
      <c r="I13" s="14">
        <v>6427.0524130000013</v>
      </c>
      <c r="J13" s="14">
        <v>6047.3659180000004</v>
      </c>
      <c r="K13" s="14">
        <v>5323.3804000000009</v>
      </c>
      <c r="L13" s="14">
        <v>5641.7128549999998</v>
      </c>
      <c r="M13" s="14">
        <v>5810.3506559999996</v>
      </c>
      <c r="N13" s="125">
        <v>477.94118099999997</v>
      </c>
      <c r="O13" s="127">
        <v>491.11246599999998</v>
      </c>
      <c r="P13" s="127">
        <v>483.51180799999997</v>
      </c>
      <c r="Q13" s="127">
        <v>487.81502599999999</v>
      </c>
      <c r="R13" s="127">
        <v>476.00817499999999</v>
      </c>
      <c r="S13" s="127">
        <v>555.46333000000004</v>
      </c>
      <c r="T13" s="127">
        <v>531.11941899999999</v>
      </c>
      <c r="U13" s="127"/>
      <c r="V13" s="127"/>
      <c r="W13" s="127"/>
      <c r="X13" s="127"/>
      <c r="Y13" s="126"/>
      <c r="Z13" s="133">
        <v>3367.1231380000004</v>
      </c>
      <c r="AA13" s="128">
        <v>3502.9714050000002</v>
      </c>
      <c r="AB13" s="135">
        <f t="shared" si="0"/>
        <v>4.0345500129434164E-2</v>
      </c>
    </row>
    <row r="14" spans="1:28">
      <c r="B14" s="6" t="s">
        <v>6</v>
      </c>
      <c r="C14" s="6" t="s">
        <v>10</v>
      </c>
      <c r="D14" s="55">
        <v>697.40740391666668</v>
      </c>
      <c r="E14" s="14">
        <v>872.72369391666655</v>
      </c>
      <c r="F14" s="14">
        <v>973.62445291666654</v>
      </c>
      <c r="G14" s="14">
        <v>1225.2929394166665</v>
      </c>
      <c r="H14" s="14">
        <v>1569.5253051666666</v>
      </c>
      <c r="I14" s="14">
        <v>1669.8708749999998</v>
      </c>
      <c r="J14" s="14">
        <v>1410.99973475</v>
      </c>
      <c r="K14" s="14">
        <v>1266.0884009166668</v>
      </c>
      <c r="L14" s="14">
        <v>1160.0657712499999</v>
      </c>
      <c r="M14" s="14">
        <v>1250.6312735024569</v>
      </c>
      <c r="N14" s="125">
        <v>1191.113533</v>
      </c>
      <c r="O14" s="127">
        <v>1234.3396029999999</v>
      </c>
      <c r="P14" s="127">
        <v>1231.0933930000001</v>
      </c>
      <c r="Q14" s="127">
        <v>1266.4098799999999</v>
      </c>
      <c r="R14" s="127">
        <v>1245.92725</v>
      </c>
      <c r="S14" s="127">
        <v>1259.419956</v>
      </c>
      <c r="T14" s="127">
        <v>1236.221432</v>
      </c>
      <c r="U14" s="127"/>
      <c r="V14" s="127"/>
      <c r="W14" s="127"/>
      <c r="X14" s="127"/>
      <c r="Y14" s="126"/>
      <c r="Z14" s="133">
        <v>1242.4140142133872</v>
      </c>
      <c r="AA14" s="128">
        <v>1238.2967492666999</v>
      </c>
      <c r="AB14" s="135">
        <f t="shared" si="0"/>
        <v>-3.3139234583522414E-3</v>
      </c>
    </row>
    <row r="15" spans="1:28">
      <c r="D15" s="55"/>
      <c r="E15" s="14"/>
      <c r="F15" s="14"/>
      <c r="G15" s="14"/>
      <c r="H15" s="14"/>
      <c r="I15" s="14"/>
      <c r="J15" s="14"/>
      <c r="K15" s="14"/>
      <c r="L15" s="14"/>
      <c r="M15" s="14"/>
      <c r="N15" s="125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6"/>
      <c r="Z15" s="129"/>
      <c r="AA15" s="128"/>
      <c r="AB15" s="135"/>
    </row>
    <row r="16" spans="1:28">
      <c r="A16" s="6" t="s">
        <v>11</v>
      </c>
      <c r="B16" s="6" t="s">
        <v>3</v>
      </c>
      <c r="C16" s="6" t="s">
        <v>4</v>
      </c>
      <c r="D16" s="55">
        <v>2539.4072801646053</v>
      </c>
      <c r="E16" s="14">
        <v>1468.2951198311805</v>
      </c>
      <c r="F16" s="14">
        <v>1233.2203045912822</v>
      </c>
      <c r="G16" s="14">
        <v>1696.0733253334295</v>
      </c>
      <c r="H16" s="14">
        <v>1522.5406592484687</v>
      </c>
      <c r="I16" s="14">
        <v>1352.3374325660052</v>
      </c>
      <c r="J16" s="14">
        <v>1413.8433873410634</v>
      </c>
      <c r="K16" s="14">
        <v>1503.5472338862523</v>
      </c>
      <c r="L16" s="14">
        <v>1506.7224184186537</v>
      </c>
      <c r="M16" s="14">
        <v>1465.5124362924942</v>
      </c>
      <c r="N16" s="125">
        <v>146.65418780015941</v>
      </c>
      <c r="O16" s="127">
        <v>192.93146834337486</v>
      </c>
      <c r="P16" s="127">
        <v>175.07233319807827</v>
      </c>
      <c r="Q16" s="127">
        <v>122.6139612722109</v>
      </c>
      <c r="R16" s="127">
        <v>228.85546537778995</v>
      </c>
      <c r="S16" s="127">
        <v>187.38257574482103</v>
      </c>
      <c r="T16" s="127">
        <v>151.31635490525599</v>
      </c>
      <c r="U16" s="127"/>
      <c r="V16" s="127"/>
      <c r="W16" s="127"/>
      <c r="X16" s="127"/>
      <c r="Y16" s="126"/>
      <c r="Z16" s="133">
        <v>692.03826370671766</v>
      </c>
      <c r="AA16" s="128">
        <v>1204.8263466416904</v>
      </c>
      <c r="AB16" s="135">
        <f t="shared" si="0"/>
        <v>0.7409822690848924</v>
      </c>
    </row>
    <row r="17" spans="1:28">
      <c r="A17" s="26"/>
      <c r="B17" s="6" t="s">
        <v>5</v>
      </c>
      <c r="C17" s="6" t="s">
        <v>483</v>
      </c>
      <c r="D17" s="55">
        <v>1272.656301</v>
      </c>
      <c r="E17" s="14">
        <v>1457.1284639999999</v>
      </c>
      <c r="F17" s="14">
        <v>1372.5174649999999</v>
      </c>
      <c r="G17" s="14">
        <v>1314.0726309999998</v>
      </c>
      <c r="H17" s="14">
        <v>1007.2882920000002</v>
      </c>
      <c r="I17" s="14">
        <v>1016.2970770000001</v>
      </c>
      <c r="J17" s="14">
        <v>1079.006396</v>
      </c>
      <c r="K17" s="14">
        <v>1149.2442489999999</v>
      </c>
      <c r="L17" s="14">
        <v>1217.306257</v>
      </c>
      <c r="M17" s="14">
        <v>1113.5895599999999</v>
      </c>
      <c r="N17" s="125">
        <v>94.812437000000003</v>
      </c>
      <c r="O17" s="127">
        <v>110.88611800000001</v>
      </c>
      <c r="P17" s="127">
        <v>97.585436000000001</v>
      </c>
      <c r="Q17" s="127">
        <v>71.078895000000003</v>
      </c>
      <c r="R17" s="127">
        <v>125.731363</v>
      </c>
      <c r="S17" s="127">
        <v>104.910787</v>
      </c>
      <c r="T17" s="127">
        <v>84.549924000000004</v>
      </c>
      <c r="U17" s="127"/>
      <c r="V17" s="127"/>
      <c r="W17" s="127"/>
      <c r="X17" s="127"/>
      <c r="Y17" s="126"/>
      <c r="Z17" s="133">
        <v>592.78683199999989</v>
      </c>
      <c r="AA17" s="128">
        <v>689.55496000000005</v>
      </c>
      <c r="AB17" s="135">
        <f t="shared" si="0"/>
        <v>0.16324270846826128</v>
      </c>
    </row>
    <row r="18" spans="1:28">
      <c r="B18" s="6" t="s">
        <v>6</v>
      </c>
      <c r="C18" s="6" t="s">
        <v>12</v>
      </c>
      <c r="D18" s="55">
        <v>91.125768792814583</v>
      </c>
      <c r="E18" s="14">
        <v>47.179298830636277</v>
      </c>
      <c r="F18" s="14">
        <v>38.911218420424966</v>
      </c>
      <c r="G18" s="14">
        <v>58.560190465615136</v>
      </c>
      <c r="H18" s="14">
        <v>68.605162310181399</v>
      </c>
      <c r="I18" s="14">
        <v>60.456806100984409</v>
      </c>
      <c r="J18" s="14">
        <v>60.195550043938646</v>
      </c>
      <c r="K18" s="14">
        <v>59.377213168564538</v>
      </c>
      <c r="L18" s="14">
        <v>56.735348339658515</v>
      </c>
      <c r="M18" s="14">
        <v>59.693919835454139</v>
      </c>
      <c r="N18" s="125">
        <v>70.160859397274422</v>
      </c>
      <c r="O18" s="127">
        <v>78.920827558821529</v>
      </c>
      <c r="P18" s="127">
        <v>81.376358800862448</v>
      </c>
      <c r="Q18" s="127">
        <v>78.24651366421827</v>
      </c>
      <c r="R18" s="127">
        <v>82.562608446521565</v>
      </c>
      <c r="S18" s="127">
        <v>81.016746761034099</v>
      </c>
      <c r="T18" s="127">
        <v>81.178007967501173</v>
      </c>
      <c r="U18" s="127"/>
      <c r="V18" s="127"/>
      <c r="W18" s="127"/>
      <c r="X18" s="127"/>
      <c r="Y18" s="126"/>
      <c r="Z18" s="133">
        <v>52.953820702517746</v>
      </c>
      <c r="AA18" s="128">
        <v>79.254021755081837</v>
      </c>
      <c r="AB18" s="135">
        <f t="shared" si="0"/>
        <v>0.49666295469617783</v>
      </c>
    </row>
    <row r="19" spans="1:28">
      <c r="D19" s="55"/>
      <c r="E19" s="14"/>
      <c r="F19" s="14"/>
      <c r="G19" s="14"/>
      <c r="H19" s="14"/>
      <c r="I19" s="14"/>
      <c r="J19" s="14"/>
      <c r="K19" s="14"/>
      <c r="L19" s="14"/>
      <c r="M19" s="16"/>
      <c r="N19" s="125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6"/>
      <c r="Z19" s="129"/>
      <c r="AA19" s="128"/>
      <c r="AB19" s="135"/>
    </row>
    <row r="20" spans="1:28">
      <c r="A20" s="6" t="s">
        <v>13</v>
      </c>
      <c r="B20" s="6" t="s">
        <v>3</v>
      </c>
      <c r="C20" s="6" t="s">
        <v>4</v>
      </c>
      <c r="D20" s="55">
        <v>538.233568262017</v>
      </c>
      <c r="E20" s="14">
        <v>595.44527574297194</v>
      </c>
      <c r="F20" s="14">
        <v>214.08494407795499</v>
      </c>
      <c r="G20" s="14">
        <v>118.20838016762899</v>
      </c>
      <c r="H20" s="14">
        <v>219.44862884541499</v>
      </c>
      <c r="I20" s="14">
        <v>209.569981439488</v>
      </c>
      <c r="J20" s="14">
        <v>479.2518043975009</v>
      </c>
      <c r="K20" s="14">
        <v>331.07695278478701</v>
      </c>
      <c r="L20" s="14">
        <v>137.79635297098301</v>
      </c>
      <c r="M20" s="16">
        <v>119.93616545629101</v>
      </c>
      <c r="N20" s="121">
        <v>7.5365141339719992</v>
      </c>
      <c r="O20" s="123">
        <v>9.0493834877759998</v>
      </c>
      <c r="P20" s="123">
        <v>10.008598209219</v>
      </c>
      <c r="Q20" s="123">
        <v>9.1513478096400007</v>
      </c>
      <c r="R20" s="123">
        <v>9.6489415464779995</v>
      </c>
      <c r="S20" s="123">
        <v>10.68768956295</v>
      </c>
      <c r="T20" s="123">
        <v>9.7940026013520001</v>
      </c>
      <c r="U20" s="123"/>
      <c r="V20" s="123"/>
      <c r="W20" s="123"/>
      <c r="X20" s="123"/>
      <c r="Y20" s="122"/>
      <c r="Z20" s="133">
        <v>67.315982201468003</v>
      </c>
      <c r="AA20" s="128">
        <v>65.876477351386995</v>
      </c>
      <c r="AB20" s="135">
        <f t="shared" si="0"/>
        <v>-2.1384295422931743E-2</v>
      </c>
    </row>
    <row r="21" spans="1:28">
      <c r="A21" s="26"/>
      <c r="B21" s="6" t="s">
        <v>5</v>
      </c>
      <c r="C21" s="6" t="s">
        <v>14</v>
      </c>
      <c r="D21" s="55">
        <v>40.359925000000004</v>
      </c>
      <c r="E21" s="14">
        <v>39.690534</v>
      </c>
      <c r="F21" s="14">
        <v>16.249386999999999</v>
      </c>
      <c r="G21" s="14">
        <v>6.1603579999999996</v>
      </c>
      <c r="H21" s="14">
        <v>6.5176329999999991</v>
      </c>
      <c r="I21" s="14">
        <v>6.9355449999999994</v>
      </c>
      <c r="J21" s="14">
        <v>21.204193999999998</v>
      </c>
      <c r="K21" s="14">
        <v>17.144968000000002</v>
      </c>
      <c r="L21" s="14">
        <v>8.9059539999999995</v>
      </c>
      <c r="M21" s="16">
        <v>7.1238969999999986</v>
      </c>
      <c r="N21" s="123">
        <v>0.44813199999999997</v>
      </c>
      <c r="O21" s="123">
        <v>0.52719899999999997</v>
      </c>
      <c r="P21" s="123">
        <v>0.56929700000000005</v>
      </c>
      <c r="Q21" s="123">
        <v>0.51117999999999997</v>
      </c>
      <c r="R21" s="123">
        <v>0.56509799999999999</v>
      </c>
      <c r="S21" s="123">
        <v>0.62961</v>
      </c>
      <c r="T21" s="123">
        <v>0.601908</v>
      </c>
      <c r="U21" s="123"/>
      <c r="V21" s="123"/>
      <c r="W21" s="123"/>
      <c r="X21" s="123"/>
      <c r="Y21" s="122"/>
      <c r="Z21" s="132">
        <v>4.2269269999999999</v>
      </c>
      <c r="AA21" s="124">
        <v>3.8524239999999996</v>
      </c>
      <c r="AB21" s="135">
        <f t="shared" si="0"/>
        <v>-8.8599353620254173E-2</v>
      </c>
    </row>
    <row r="22" spans="1:28">
      <c r="B22" s="6" t="s">
        <v>6</v>
      </c>
      <c r="C22" s="6" t="s">
        <v>15</v>
      </c>
      <c r="D22" s="55">
        <v>13.351383499999999</v>
      </c>
      <c r="E22" s="14">
        <v>14.948861916666667</v>
      </c>
      <c r="F22" s="14">
        <v>14.163348416666665</v>
      </c>
      <c r="G22" s="14">
        <v>19.073053666666667</v>
      </c>
      <c r="H22" s="14">
        <v>33.680962833333332</v>
      </c>
      <c r="I22" s="14">
        <v>30.22969075</v>
      </c>
      <c r="J22" s="14">
        <v>23.909081333333337</v>
      </c>
      <c r="K22" s="14">
        <v>18.864849666666668</v>
      </c>
      <c r="L22" s="14">
        <v>15.475446250000003</v>
      </c>
      <c r="M22" s="16">
        <v>16.835752321558136</v>
      </c>
      <c r="N22" s="123">
        <v>16.817620999999999</v>
      </c>
      <c r="O22" s="123">
        <v>17.165023999999999</v>
      </c>
      <c r="P22" s="123">
        <v>17.580627</v>
      </c>
      <c r="Q22" s="123">
        <v>17.902398000000002</v>
      </c>
      <c r="R22" s="123">
        <v>17.074811</v>
      </c>
      <c r="S22" s="123">
        <v>16.975095</v>
      </c>
      <c r="T22" s="123">
        <v>16.271594</v>
      </c>
      <c r="U22" s="123"/>
      <c r="V22" s="123"/>
      <c r="W22" s="123"/>
      <c r="X22" s="123"/>
      <c r="Y22" s="122"/>
      <c r="Z22" s="132">
        <v>15.92551331060792</v>
      </c>
      <c r="AA22" s="124">
        <v>17.100006995955535</v>
      </c>
      <c r="AB22" s="135">
        <f t="shared" si="0"/>
        <v>7.3749188640926944E-2</v>
      </c>
    </row>
    <row r="23" spans="1:28">
      <c r="D23" s="55"/>
      <c r="E23" s="14"/>
      <c r="F23" s="14"/>
      <c r="G23" s="14"/>
      <c r="H23" s="14"/>
      <c r="I23" s="14"/>
      <c r="J23" s="14"/>
      <c r="K23" s="14"/>
      <c r="L23" s="14"/>
      <c r="M23" s="16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6"/>
      <c r="Z23" s="129"/>
      <c r="AA23" s="128"/>
      <c r="AB23" s="135"/>
    </row>
    <row r="24" spans="1:28">
      <c r="A24" s="6" t="s">
        <v>16</v>
      </c>
      <c r="B24" s="6" t="s">
        <v>3</v>
      </c>
      <c r="C24" s="6" t="s">
        <v>4</v>
      </c>
      <c r="D24" s="55">
        <v>1032.9556582579808</v>
      </c>
      <c r="E24" s="14">
        <v>1135.6647188208904</v>
      </c>
      <c r="F24" s="14">
        <v>1115.8065786717914</v>
      </c>
      <c r="G24" s="14">
        <v>1578.8088600715344</v>
      </c>
      <c r="H24" s="14">
        <v>2426.735952128829</v>
      </c>
      <c r="I24" s="14">
        <v>2575.3341204307012</v>
      </c>
      <c r="J24" s="14">
        <v>1776.0595258877415</v>
      </c>
      <c r="K24" s="14">
        <v>1522.5135211197114</v>
      </c>
      <c r="L24" s="14">
        <v>1541.6724338588276</v>
      </c>
      <c r="M24" s="16">
        <v>1655.9292457940699</v>
      </c>
      <c r="N24" s="127">
        <v>99.876782463540735</v>
      </c>
      <c r="O24" s="127">
        <v>156.49080269787902</v>
      </c>
      <c r="P24" s="127">
        <v>78.98528904172484</v>
      </c>
      <c r="Q24" s="127">
        <v>114.85748502627654</v>
      </c>
      <c r="R24" s="127">
        <v>138.5617056538519</v>
      </c>
      <c r="S24" s="127">
        <v>149.16373501125901</v>
      </c>
      <c r="T24" s="127">
        <v>133.9104129091013</v>
      </c>
      <c r="U24" s="127"/>
      <c r="V24" s="127"/>
      <c r="W24" s="127"/>
      <c r="X24" s="127"/>
      <c r="Y24" s="126"/>
      <c r="Z24" s="133">
        <v>852.18437588604331</v>
      </c>
      <c r="AA24" s="128">
        <v>871.84621280363331</v>
      </c>
      <c r="AB24" s="135">
        <f t="shared" si="0"/>
        <v>2.3072280452392624E-2</v>
      </c>
    </row>
    <row r="25" spans="1:28">
      <c r="A25" s="26"/>
      <c r="B25" s="6" t="s">
        <v>5</v>
      </c>
      <c r="C25" s="6" t="s">
        <v>483</v>
      </c>
      <c r="D25" s="55">
        <v>416.63830099999996</v>
      </c>
      <c r="E25" s="14">
        <v>524.99695399999996</v>
      </c>
      <c r="F25" s="14">
        <v>681.50997000000007</v>
      </c>
      <c r="G25" s="14">
        <v>769.96655399999997</v>
      </c>
      <c r="H25" s="14">
        <v>987.66261499999996</v>
      </c>
      <c r="I25" s="14">
        <v>1169.6602899999998</v>
      </c>
      <c r="J25" s="14">
        <v>855.15530999999999</v>
      </c>
      <c r="K25" s="14">
        <v>771.45482600000003</v>
      </c>
      <c r="L25" s="14">
        <v>934.00496799999996</v>
      </c>
      <c r="M25" s="16">
        <v>941.4404310000001</v>
      </c>
      <c r="N25" s="123">
        <v>52.202260000000003</v>
      </c>
      <c r="O25" s="123">
        <v>78.205518999999995</v>
      </c>
      <c r="P25" s="123">
        <v>40.184065000000004</v>
      </c>
      <c r="Q25" s="123">
        <v>58.482123000000001</v>
      </c>
      <c r="R25" s="123">
        <v>74.794263999999998</v>
      </c>
      <c r="S25" s="123">
        <v>80.37195100000001</v>
      </c>
      <c r="T25" s="123">
        <v>69.244006999999996</v>
      </c>
      <c r="U25" s="123"/>
      <c r="V25" s="123"/>
      <c r="W25" s="123"/>
      <c r="X25" s="123"/>
      <c r="Y25" s="122"/>
      <c r="Z25" s="133">
        <v>508.58760000000001</v>
      </c>
      <c r="AA25" s="128">
        <v>453.48418900000007</v>
      </c>
      <c r="AB25" s="135">
        <f t="shared" si="0"/>
        <v>-0.10834595849367923</v>
      </c>
    </row>
    <row r="26" spans="1:28">
      <c r="B26" s="6" t="s">
        <v>6</v>
      </c>
      <c r="C26" s="6" t="s">
        <v>12</v>
      </c>
      <c r="D26" s="55">
        <v>114.71432095894141</v>
      </c>
      <c r="E26" s="14">
        <v>100.20320343604413</v>
      </c>
      <c r="F26" s="14">
        <v>72.089295361518609</v>
      </c>
      <c r="G26" s="14">
        <v>92.382053407846414</v>
      </c>
      <c r="H26" s="14">
        <v>112.60864159269941</v>
      </c>
      <c r="I26" s="14">
        <v>100.21019140710636</v>
      </c>
      <c r="J26" s="14">
        <v>95.71337177118636</v>
      </c>
      <c r="K26" s="14">
        <v>89.760157366297094</v>
      </c>
      <c r="L26" s="14">
        <v>75.174206146126849</v>
      </c>
      <c r="M26" s="16">
        <v>79.783791562277244</v>
      </c>
      <c r="N26" s="123">
        <v>86.784262722747798</v>
      </c>
      <c r="O26" s="123">
        <v>90.764737561467172</v>
      </c>
      <c r="P26" s="123">
        <v>89.157541556761359</v>
      </c>
      <c r="Q26" s="123">
        <v>89.084452090270872</v>
      </c>
      <c r="R26" s="123">
        <v>84.031219905811341</v>
      </c>
      <c r="S26" s="123">
        <v>84.183015641624706</v>
      </c>
      <c r="T26" s="123">
        <v>87.719853588365936</v>
      </c>
      <c r="U26" s="123"/>
      <c r="V26" s="123"/>
      <c r="W26" s="123"/>
      <c r="X26" s="123"/>
      <c r="Y26" s="122"/>
      <c r="Z26" s="132">
        <v>76.003490988596909</v>
      </c>
      <c r="AA26" s="124">
        <v>87.205419622937356</v>
      </c>
      <c r="AB26" s="135">
        <f t="shared" si="0"/>
        <v>0.14738702773562218</v>
      </c>
    </row>
    <row r="27" spans="1:28">
      <c r="D27" s="55"/>
      <c r="E27" s="14"/>
      <c r="F27" s="14"/>
      <c r="G27" s="14"/>
      <c r="H27" s="14"/>
      <c r="I27" s="14"/>
      <c r="J27" s="14"/>
      <c r="K27" s="14"/>
      <c r="L27" s="14"/>
      <c r="M27" s="16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6"/>
      <c r="Z27" s="129"/>
      <c r="AA27" s="128"/>
      <c r="AB27" s="135"/>
    </row>
    <row r="28" spans="1:28">
      <c r="A28" s="6" t="s">
        <v>18</v>
      </c>
      <c r="B28" s="6" t="s">
        <v>3</v>
      </c>
      <c r="C28" s="6" t="s">
        <v>4</v>
      </c>
      <c r="D28" s="55">
        <v>285.41642566243098</v>
      </c>
      <c r="E28" s="14">
        <v>385.08789704585701</v>
      </c>
      <c r="F28" s="14">
        <v>297.68320635250899</v>
      </c>
      <c r="G28" s="14">
        <v>523.27650585695505</v>
      </c>
      <c r="H28" s="14">
        <v>1030.072291616872</v>
      </c>
      <c r="I28" s="14">
        <v>844.8284799506572</v>
      </c>
      <c r="J28" s="14">
        <v>856.80847467289618</v>
      </c>
      <c r="K28" s="14">
        <v>646.70480025804579</v>
      </c>
      <c r="L28" s="14">
        <v>350.00259655641497</v>
      </c>
      <c r="M28" s="16">
        <v>344.26226528241506</v>
      </c>
      <c r="N28" s="123">
        <v>66.769689257564991</v>
      </c>
      <c r="O28" s="123">
        <v>32.514615547974003</v>
      </c>
      <c r="P28" s="123">
        <v>54.889995852147003</v>
      </c>
      <c r="Q28" s="123">
        <v>56.789979484089002</v>
      </c>
      <c r="R28" s="123">
        <v>43.271902595007006</v>
      </c>
      <c r="S28" s="123">
        <v>27.805291660605995</v>
      </c>
      <c r="T28" s="123">
        <v>30.717202032144002</v>
      </c>
      <c r="U28" s="123"/>
      <c r="V28" s="123"/>
      <c r="W28" s="123"/>
      <c r="X28" s="123"/>
      <c r="Y28" s="122"/>
      <c r="Z28" s="132">
        <v>203.64453087141999</v>
      </c>
      <c r="AA28" s="124">
        <v>312.75867642953199</v>
      </c>
      <c r="AB28" s="135">
        <f t="shared" si="0"/>
        <v>0.53580690378081441</v>
      </c>
    </row>
    <row r="29" spans="1:28">
      <c r="A29" s="26"/>
      <c r="B29" s="6" t="s">
        <v>5</v>
      </c>
      <c r="C29" s="6" t="s">
        <v>483</v>
      </c>
      <c r="D29" s="55">
        <v>7.1777029999999993</v>
      </c>
      <c r="E29" s="14">
        <v>6.8411140000000001</v>
      </c>
      <c r="F29" s="14">
        <v>6.7791249999999996</v>
      </c>
      <c r="G29" s="14">
        <v>7.959607000000001</v>
      </c>
      <c r="H29" s="14">
        <v>9.2557340000000003</v>
      </c>
      <c r="I29" s="14">
        <v>9.7848829999999989</v>
      </c>
      <c r="J29" s="14">
        <v>10.373199999999999</v>
      </c>
      <c r="K29" s="14">
        <v>11.368120999999999</v>
      </c>
      <c r="L29" s="14">
        <v>11.646831000000001</v>
      </c>
      <c r="M29" s="16">
        <v>19.371681000000002</v>
      </c>
      <c r="N29" s="123">
        <v>1.3887149999999999</v>
      </c>
      <c r="O29" s="123">
        <v>0.74816900000000008</v>
      </c>
      <c r="P29" s="123">
        <v>1.2708390000000001</v>
      </c>
      <c r="Q29" s="123">
        <v>1.45044</v>
      </c>
      <c r="R29" s="123">
        <v>1.2173690000000001</v>
      </c>
      <c r="S29" s="123">
        <v>1.0566420000000001</v>
      </c>
      <c r="T29" s="123">
        <v>1.1263890000000001</v>
      </c>
      <c r="U29" s="123"/>
      <c r="V29" s="123"/>
      <c r="W29" s="123"/>
      <c r="X29" s="123"/>
      <c r="Y29" s="122"/>
      <c r="Z29" s="132">
        <v>7.1523719999999997</v>
      </c>
      <c r="AA29" s="124">
        <v>8.2585630000000005</v>
      </c>
      <c r="AB29" s="135">
        <f t="shared" si="0"/>
        <v>0.15466071954870375</v>
      </c>
    </row>
    <row r="30" spans="1:28">
      <c r="B30" s="6" t="s">
        <v>6</v>
      </c>
      <c r="C30" s="6" t="s">
        <v>19</v>
      </c>
      <c r="D30" s="55">
        <v>39.19748633826304</v>
      </c>
      <c r="E30" s="14">
        <v>55.829632338133472</v>
      </c>
      <c r="F30" s="14">
        <v>44.72935917880438</v>
      </c>
      <c r="G30" s="14">
        <v>65.32336672080416</v>
      </c>
      <c r="H30" s="14">
        <v>113.09592104471501</v>
      </c>
      <c r="I30" s="14">
        <v>88.178737441352482</v>
      </c>
      <c r="J30" s="14">
        <v>82.404491858548326</v>
      </c>
      <c r="K30" s="14">
        <v>56.288874678169215</v>
      </c>
      <c r="L30" s="14">
        <v>30.894777492697656</v>
      </c>
      <c r="M30" s="16">
        <v>806.09801911883301</v>
      </c>
      <c r="N30" s="123">
        <v>48.080195905974222</v>
      </c>
      <c r="O30" s="123">
        <v>43.458918436842474</v>
      </c>
      <c r="P30" s="123">
        <v>43.191935290109136</v>
      </c>
      <c r="Q30" s="123">
        <v>39.153621993387524</v>
      </c>
      <c r="R30" s="123">
        <v>35.545428374639897</v>
      </c>
      <c r="S30" s="123">
        <v>26.314770433700339</v>
      </c>
      <c r="T30" s="123">
        <v>27.270509594948102</v>
      </c>
      <c r="U30" s="123"/>
      <c r="V30" s="123"/>
      <c r="W30" s="123"/>
      <c r="X30" s="123"/>
      <c r="Y30" s="122"/>
      <c r="Z30" s="132">
        <v>28.472306931381645</v>
      </c>
      <c r="AA30" s="124">
        <v>37.870834966026408</v>
      </c>
      <c r="AB30" s="135">
        <f t="shared" si="0"/>
        <v>0.33009366108953686</v>
      </c>
    </row>
    <row r="31" spans="1:28">
      <c r="D31" s="55"/>
      <c r="E31" s="14"/>
      <c r="F31" s="14"/>
      <c r="G31" s="14"/>
      <c r="H31" s="14"/>
      <c r="I31" s="14"/>
      <c r="J31" s="14"/>
      <c r="K31" s="14"/>
      <c r="L31" s="14"/>
      <c r="M31" s="16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6"/>
      <c r="Z31" s="129"/>
      <c r="AA31" s="128"/>
      <c r="AB31" s="135"/>
    </row>
    <row r="32" spans="1:28">
      <c r="A32" s="6" t="s">
        <v>17</v>
      </c>
      <c r="B32" s="6" t="s">
        <v>3</v>
      </c>
      <c r="C32" s="6" t="s">
        <v>4</v>
      </c>
      <c r="D32" s="55">
        <v>595.09949347270776</v>
      </c>
      <c r="E32" s="14">
        <v>662.76975228062634</v>
      </c>
      <c r="F32" s="14">
        <v>591.21348325130839</v>
      </c>
      <c r="G32" s="14">
        <v>841.62143845581932</v>
      </c>
      <c r="H32" s="14">
        <v>775.59494796720764</v>
      </c>
      <c r="I32" s="14">
        <v>558.25922602627895</v>
      </c>
      <c r="J32" s="14">
        <v>527.71235375709966</v>
      </c>
      <c r="K32" s="14">
        <v>539.5582164992918</v>
      </c>
      <c r="L32" s="14">
        <v>341.685340655076</v>
      </c>
      <c r="M32" s="16">
        <v>343.75473560885104</v>
      </c>
      <c r="N32" s="123">
        <v>27.353139893823393</v>
      </c>
      <c r="O32" s="123">
        <v>27.810328453472</v>
      </c>
      <c r="P32" s="123">
        <v>35.308213501116761</v>
      </c>
      <c r="Q32" s="123">
        <v>34.129454632682446</v>
      </c>
      <c r="R32" s="123">
        <v>34.374069326525401</v>
      </c>
      <c r="S32" s="123">
        <v>27.301988371810577</v>
      </c>
      <c r="T32" s="123">
        <v>31.23221820174378</v>
      </c>
      <c r="U32" s="123"/>
      <c r="V32" s="123"/>
      <c r="W32" s="123"/>
      <c r="X32" s="123"/>
      <c r="Y32" s="122"/>
      <c r="Z32" s="132">
        <v>181.87849054217108</v>
      </c>
      <c r="AA32" s="124">
        <v>217.50941238117437</v>
      </c>
      <c r="AB32" s="135">
        <f>AA32/Z32-1</f>
        <v>0.19590508879191382</v>
      </c>
    </row>
    <row r="33" spans="1:28">
      <c r="A33" s="26"/>
      <c r="B33" s="6" t="s">
        <v>5</v>
      </c>
      <c r="C33" s="6" t="s">
        <v>483</v>
      </c>
      <c r="D33" s="55">
        <v>41.111622999999994</v>
      </c>
      <c r="E33" s="14">
        <v>38.263483999999998</v>
      </c>
      <c r="F33" s="14">
        <v>37.071149999999996</v>
      </c>
      <c r="G33" s="14">
        <v>39.02278900000001</v>
      </c>
      <c r="H33" s="14">
        <v>31.899958000000002</v>
      </c>
      <c r="I33" s="14">
        <v>25.545801000000001</v>
      </c>
      <c r="J33" s="14">
        <v>23.824697999999998</v>
      </c>
      <c r="K33" s="14">
        <v>24.640213999999997</v>
      </c>
      <c r="L33" s="14">
        <v>20.111056000000001</v>
      </c>
      <c r="M33" s="16">
        <v>11.359424000000001</v>
      </c>
      <c r="N33" s="123">
        <v>1.31603</v>
      </c>
      <c r="O33" s="123">
        <v>1.4013199999999999</v>
      </c>
      <c r="P33" s="123">
        <v>1.811407</v>
      </c>
      <c r="Q33" s="123">
        <v>1.7588790000000001</v>
      </c>
      <c r="R33" s="123">
        <v>1.723708</v>
      </c>
      <c r="S33" s="123">
        <v>1.3803160000000001</v>
      </c>
      <c r="T33" s="123">
        <v>1.5880810000000001</v>
      </c>
      <c r="U33" s="123"/>
      <c r="V33" s="123"/>
      <c r="W33" s="123"/>
      <c r="X33" s="123"/>
      <c r="Y33" s="122"/>
      <c r="Z33" s="132">
        <v>11.145932</v>
      </c>
      <c r="AA33" s="124">
        <v>10.979741000000001</v>
      </c>
      <c r="AB33" s="135">
        <f>AA33/Z33-1</f>
        <v>-1.4910462400093527E-2</v>
      </c>
    </row>
    <row r="34" spans="1:28">
      <c r="B34" s="6" t="s">
        <v>6</v>
      </c>
      <c r="C34" s="6" t="s">
        <v>12</v>
      </c>
      <c r="D34" s="55">
        <v>655.87879983333335</v>
      </c>
      <c r="E34" s="14">
        <v>815.13743308333324</v>
      </c>
      <c r="F34" s="14">
        <v>730.37841925000009</v>
      </c>
      <c r="G34" s="14">
        <v>986.36481341666683</v>
      </c>
      <c r="H34" s="14">
        <v>1102.8199075</v>
      </c>
      <c r="I34" s="14">
        <v>993.85511075000011</v>
      </c>
      <c r="J34" s="14">
        <v>1008.0133165833332</v>
      </c>
      <c r="K34" s="14">
        <v>990.55228941666667</v>
      </c>
      <c r="L34" s="14">
        <v>770.33709941666666</v>
      </c>
      <c r="M34" s="16">
        <v>30.261634358295897</v>
      </c>
      <c r="N34" s="127">
        <v>942.77300300000002</v>
      </c>
      <c r="O34" s="127">
        <v>900.19073400000002</v>
      </c>
      <c r="P34" s="127">
        <v>884.14896499999998</v>
      </c>
      <c r="Q34" s="127">
        <v>880.15492900000004</v>
      </c>
      <c r="R34" s="127">
        <v>904.55086200000005</v>
      </c>
      <c r="S34" s="127">
        <v>897.18394999999998</v>
      </c>
      <c r="T34" s="127">
        <v>892.06380999999999</v>
      </c>
      <c r="U34" s="127"/>
      <c r="V34" s="127"/>
      <c r="W34" s="127"/>
      <c r="X34" s="127"/>
      <c r="Y34" s="126"/>
      <c r="Z34" s="133">
        <v>740.16866043185951</v>
      </c>
      <c r="AA34" s="128">
        <v>898.56955514054687</v>
      </c>
      <c r="AB34" s="135">
        <f>AA34/Z34-1</f>
        <v>0.21400648686782642</v>
      </c>
    </row>
    <row r="35" spans="1:28">
      <c r="D35" s="55"/>
      <c r="E35" s="14"/>
      <c r="F35" s="14"/>
      <c r="G35" s="14"/>
      <c r="H35" s="14"/>
      <c r="I35" s="14"/>
      <c r="J35" s="14"/>
      <c r="K35" s="14"/>
      <c r="L35" s="14"/>
      <c r="M35" s="16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6"/>
      <c r="Z35" s="129"/>
      <c r="AA35" s="128"/>
      <c r="AB35" s="135"/>
    </row>
    <row r="36" spans="1:28">
      <c r="A36" s="6" t="s">
        <v>20</v>
      </c>
      <c r="B36" s="6" t="s">
        <v>3</v>
      </c>
      <c r="C36" s="6" t="s">
        <v>4</v>
      </c>
      <c r="D36" s="55">
        <v>991.16764057624141</v>
      </c>
      <c r="E36" s="14">
        <v>943.09487178572181</v>
      </c>
      <c r="F36" s="14">
        <v>275.96500791530212</v>
      </c>
      <c r="G36" s="14">
        <v>491.9356947636328</v>
      </c>
      <c r="H36" s="14">
        <v>563.68947023926762</v>
      </c>
      <c r="I36" s="14">
        <v>428.26749069318208</v>
      </c>
      <c r="J36" s="14">
        <v>355.52074602744028</v>
      </c>
      <c r="K36" s="14">
        <v>360.16193124196127</v>
      </c>
      <c r="L36" s="14">
        <v>219.63469285986599</v>
      </c>
      <c r="M36" s="16">
        <v>272.67154160154439</v>
      </c>
      <c r="N36" s="127">
        <v>19.184964352212127</v>
      </c>
      <c r="O36" s="127">
        <v>23.393300919776348</v>
      </c>
      <c r="P36" s="127">
        <v>27.419922635552243</v>
      </c>
      <c r="Q36" s="127">
        <v>21.769065244547917</v>
      </c>
      <c r="R36" s="127">
        <v>29.520713922088724</v>
      </c>
      <c r="S36" s="127">
        <v>26.851422099237009</v>
      </c>
      <c r="T36" s="127">
        <v>30.096915452122811</v>
      </c>
      <c r="U36" s="127"/>
      <c r="V36" s="127"/>
      <c r="W36" s="127"/>
      <c r="X36" s="127"/>
      <c r="Y36" s="126"/>
      <c r="Z36" s="133">
        <v>130.20674879977216</v>
      </c>
      <c r="AA36" s="128">
        <v>178.23630462553714</v>
      </c>
      <c r="AB36" s="135">
        <f t="shared" si="0"/>
        <v>0.36887147761920791</v>
      </c>
    </row>
    <row r="37" spans="1:28">
      <c r="A37" s="26"/>
      <c r="B37" s="6" t="s">
        <v>5</v>
      </c>
      <c r="C37" s="6" t="s">
        <v>483</v>
      </c>
      <c r="D37" s="55">
        <v>16.161707224000001</v>
      </c>
      <c r="E37" s="14">
        <v>18.255964222000003</v>
      </c>
      <c r="F37" s="14">
        <v>12.22908432</v>
      </c>
      <c r="G37" s="14">
        <v>16.693816124000001</v>
      </c>
      <c r="H37" s="14">
        <v>19.451061820000003</v>
      </c>
      <c r="I37" s="14">
        <v>17.877299378000004</v>
      </c>
      <c r="J37" s="14">
        <v>18.448508504000003</v>
      </c>
      <c r="K37" s="14">
        <v>16.477174284000004</v>
      </c>
      <c r="L37" s="14">
        <v>17.754669809999999</v>
      </c>
      <c r="M37" s="16">
        <v>24.406133279999999</v>
      </c>
      <c r="N37" s="123">
        <v>1.5830079720000001</v>
      </c>
      <c r="O37" s="123">
        <v>1.743105474</v>
      </c>
      <c r="P37" s="123">
        <v>1.9565257700000001</v>
      </c>
      <c r="Q37" s="123">
        <v>1.3996478880000001</v>
      </c>
      <c r="R37" s="123">
        <v>1.8504337840000002</v>
      </c>
      <c r="S37" s="123">
        <v>1.7792370160000002</v>
      </c>
      <c r="T37" s="123">
        <v>2.380517652</v>
      </c>
      <c r="U37" s="123"/>
      <c r="V37" s="123"/>
      <c r="W37" s="123"/>
      <c r="X37" s="123"/>
      <c r="Y37" s="122"/>
      <c r="Z37" s="132">
        <v>12.497983176000002</v>
      </c>
      <c r="AA37" s="124">
        <v>12.692475556</v>
      </c>
      <c r="AB37" s="135">
        <f t="shared" si="0"/>
        <v>1.5561901249273813E-2</v>
      </c>
    </row>
    <row r="38" spans="1:28">
      <c r="B38" s="6" t="s">
        <v>6</v>
      </c>
      <c r="C38" s="6" t="s">
        <v>12</v>
      </c>
      <c r="D38" s="55">
        <v>2751.2270675162345</v>
      </c>
      <c r="E38" s="14">
        <v>2341.4703741318804</v>
      </c>
      <c r="F38" s="14">
        <v>1021.1318431412325</v>
      </c>
      <c r="G38" s="14">
        <v>1325.3933700418327</v>
      </c>
      <c r="H38" s="14">
        <v>1325.905731583126</v>
      </c>
      <c r="I38" s="14">
        <v>1082.8407173865523</v>
      </c>
      <c r="J38" s="14">
        <v>886.23183702941606</v>
      </c>
      <c r="K38" s="14">
        <v>999.05198578916281</v>
      </c>
      <c r="L38" s="14">
        <v>562.95747952334375</v>
      </c>
      <c r="M38" s="16">
        <v>506.76495685595188</v>
      </c>
      <c r="N38" s="127">
        <v>549.72265476913287</v>
      </c>
      <c r="O38" s="127">
        <v>608.742440695504</v>
      </c>
      <c r="P38" s="127">
        <v>635.69148355642596</v>
      </c>
      <c r="Q38" s="127">
        <v>705.48328487594006</v>
      </c>
      <c r="R38" s="127">
        <v>723.63413961600145</v>
      </c>
      <c r="S38" s="127">
        <v>684.54062490476474</v>
      </c>
      <c r="T38" s="127">
        <v>573.47741984389233</v>
      </c>
      <c r="U38" s="127"/>
      <c r="V38" s="127"/>
      <c r="W38" s="127"/>
      <c r="X38" s="127"/>
      <c r="Y38" s="126"/>
      <c r="Z38" s="133">
        <v>472.56254826377352</v>
      </c>
      <c r="AA38" s="128">
        <v>636.96500716853029</v>
      </c>
      <c r="AB38" s="135">
        <f t="shared" si="0"/>
        <v>0.34789565848750059</v>
      </c>
    </row>
    <row r="39" spans="1:28">
      <c r="D39" s="55"/>
      <c r="E39" s="14"/>
      <c r="F39" s="14"/>
      <c r="G39" s="14"/>
      <c r="H39" s="14"/>
      <c r="I39" s="14"/>
      <c r="J39" s="14"/>
      <c r="K39" s="14"/>
      <c r="L39" s="14"/>
      <c r="M39" s="16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6"/>
      <c r="Z39" s="129"/>
      <c r="AA39" s="128"/>
      <c r="AB39" s="135"/>
    </row>
    <row r="40" spans="1:28">
      <c r="A40" s="6" t="s">
        <v>23</v>
      </c>
      <c r="B40" s="6" t="s">
        <v>3</v>
      </c>
      <c r="C40" s="6" t="s">
        <v>4</v>
      </c>
      <c r="D40" s="55">
        <v>50.600247423758653</v>
      </c>
      <c r="E40" s="14">
        <v>47.623667214277958</v>
      </c>
      <c r="F40" s="14">
        <v>27.489491084697907</v>
      </c>
      <c r="G40" s="14">
        <v>29.128838236367177</v>
      </c>
      <c r="H40" s="14">
        <v>31.208521760732285</v>
      </c>
      <c r="I40" s="14">
        <v>21.6183863068179</v>
      </c>
      <c r="J40" s="14">
        <v>23.221805972559654</v>
      </c>
      <c r="K40" s="14">
        <v>37.872977758038765</v>
      </c>
      <c r="L40" s="14">
        <v>26.956227140133979</v>
      </c>
      <c r="M40" s="16">
        <v>14.999100398455615</v>
      </c>
      <c r="N40" s="123">
        <v>3.6573926477878729</v>
      </c>
      <c r="O40" s="123">
        <v>3.4352120802236534</v>
      </c>
      <c r="P40" s="123">
        <v>2.2047323644477572</v>
      </c>
      <c r="Q40" s="123">
        <v>0.46773675545208349</v>
      </c>
      <c r="R40" s="123">
        <v>1.827466077911275</v>
      </c>
      <c r="S40" s="123">
        <v>4.2425329007629919</v>
      </c>
      <c r="T40" s="123">
        <v>2.9274895478771903</v>
      </c>
      <c r="U40" s="123"/>
      <c r="V40" s="123"/>
      <c r="W40" s="123"/>
      <c r="X40" s="123"/>
      <c r="Y40" s="122"/>
      <c r="Z40" s="132">
        <v>4.9321912002278427</v>
      </c>
      <c r="AA40" s="128">
        <v>18.762562374462824</v>
      </c>
      <c r="AB40" s="135">
        <f t="shared" si="0"/>
        <v>2.8041028039618756</v>
      </c>
    </row>
    <row r="41" spans="1:28">
      <c r="D41" s="163"/>
      <c r="E41" s="164"/>
      <c r="F41" s="164"/>
      <c r="G41" s="17"/>
      <c r="H41" s="17"/>
      <c r="I41" s="17"/>
      <c r="J41" s="17"/>
      <c r="K41" s="17"/>
      <c r="L41" s="17"/>
      <c r="M41" s="18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6"/>
      <c r="Z41" s="129"/>
      <c r="AA41" s="128"/>
      <c r="AB41" s="134"/>
    </row>
    <row r="42" spans="1:28" ht="12.75" thickBot="1">
      <c r="A42" s="9" t="s">
        <v>21</v>
      </c>
      <c r="B42" s="9"/>
      <c r="C42" s="9"/>
      <c r="D42" s="56">
        <f t="shared" ref="D42" si="1">SUM(D8,D12,D16,D20,D24,D32,D28,D36,D40)</f>
        <v>17439.352246936651</v>
      </c>
      <c r="E42" s="56">
        <f t="shared" ref="E42" si="2">SUM(E8,E12,E16,E20,E24,E32,E28,E36,E40)</f>
        <v>18100.9679482994</v>
      </c>
      <c r="F42" s="56">
        <f t="shared" ref="F42:L42" si="3">SUM(F8,F12,F16,F20,F24,F32,F28,F36,F40)</f>
        <v>16481.813528277929</v>
      </c>
      <c r="G42" s="57">
        <f t="shared" si="3"/>
        <v>21902.831565768924</v>
      </c>
      <c r="H42" s="57">
        <f t="shared" si="3"/>
        <v>27525.674834212732</v>
      </c>
      <c r="I42" s="57">
        <f t="shared" si="3"/>
        <v>27466.673086776646</v>
      </c>
      <c r="J42" s="57">
        <f t="shared" si="3"/>
        <v>23789.445416193052</v>
      </c>
      <c r="K42" s="57">
        <f t="shared" si="3"/>
        <v>20545.413928408008</v>
      </c>
      <c r="L42" s="57">
        <f t="shared" si="3"/>
        <v>18836.319853859728</v>
      </c>
      <c r="M42" s="58">
        <f t="shared" ref="M42" si="4">SUM(M8,M12,M16,M20,M24,M32,M28,M36,M40)</f>
        <v>21652.039016532101</v>
      </c>
      <c r="N42" s="130">
        <f>N40+N36+N28+N32+N24+N20+N16+N12+N8</f>
        <v>1817.5928105748485</v>
      </c>
      <c r="O42" s="130">
        <f>O40+O36+O28+O32+O24+O20+O16+O12+O8</f>
        <v>2203.1456236156723</v>
      </c>
      <c r="P42" s="130">
        <f t="shared" ref="P42:AA42" si="5">SUM(P8,P12,P16,P20,P24,P32,P28,P36,P40)</f>
        <v>1995.5850379312535</v>
      </c>
      <c r="Q42" s="130">
        <f t="shared" si="5"/>
        <v>1909.9438953860749</v>
      </c>
      <c r="R42" s="130">
        <f t="shared" si="5"/>
        <v>2157.8090638673184</v>
      </c>
      <c r="S42" s="130">
        <f t="shared" si="5"/>
        <v>2316.4704316298307</v>
      </c>
      <c r="T42" s="130">
        <f t="shared" si="5"/>
        <v>1861.7168168465478</v>
      </c>
      <c r="U42" s="130">
        <f t="shared" si="5"/>
        <v>0</v>
      </c>
      <c r="V42" s="130">
        <f t="shared" si="5"/>
        <v>0</v>
      </c>
      <c r="W42" s="130">
        <f t="shared" si="5"/>
        <v>0</v>
      </c>
      <c r="X42" s="130">
        <f t="shared" si="5"/>
        <v>0</v>
      </c>
      <c r="Y42" s="130">
        <f t="shared" si="5"/>
        <v>0</v>
      </c>
      <c r="Z42" s="130">
        <f t="shared" si="5"/>
        <v>11604.940637052501</v>
      </c>
      <c r="AA42" s="130">
        <f t="shared" si="5"/>
        <v>14262.263679851547</v>
      </c>
      <c r="AB42" s="136">
        <f t="shared" si="0"/>
        <v>0.22898204531220845</v>
      </c>
    </row>
    <row r="45" spans="1:28">
      <c r="A45" s="2" t="s">
        <v>22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108"/>
    </row>
    <row r="46" spans="1:28" s="29" customFormat="1">
      <c r="A46" s="27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B46" s="109"/>
    </row>
    <row r="50" spans="1:29">
      <c r="A50" s="137" t="str">
        <f t="shared" ref="A50:Z50" si="6">A8</f>
        <v>Cobre</v>
      </c>
      <c r="B50" s="137" t="str">
        <f t="shared" si="6"/>
        <v>Valor</v>
      </c>
      <c r="C50" s="137" t="str">
        <f t="shared" si="6"/>
        <v>(US$MM)</v>
      </c>
      <c r="D50" s="138">
        <f t="shared" ref="D50:E50" si="7">D8</f>
        <v>7219.0687201917526</v>
      </c>
      <c r="E50" s="138">
        <f t="shared" si="7"/>
        <v>7276.9520400628562</v>
      </c>
      <c r="F50" s="138">
        <f t="shared" si="6"/>
        <v>5935.4024202705696</v>
      </c>
      <c r="G50" s="138">
        <f t="shared" si="6"/>
        <v>8879.1470329311687</v>
      </c>
      <c r="H50" s="138">
        <f t="shared" si="6"/>
        <v>10721.031282565797</v>
      </c>
      <c r="I50" s="138">
        <f t="shared" si="6"/>
        <v>10730.942210401816</v>
      </c>
      <c r="J50" s="138">
        <f t="shared" si="6"/>
        <v>9820.7478280872583</v>
      </c>
      <c r="K50" s="138">
        <f t="shared" si="6"/>
        <v>8874.9060769625194</v>
      </c>
      <c r="L50" s="138">
        <f t="shared" si="6"/>
        <v>8174.9932293081592</v>
      </c>
      <c r="M50" s="138">
        <f t="shared" ref="M50" si="8">M8</f>
        <v>10168.367285688868</v>
      </c>
      <c r="N50" s="139">
        <f t="shared" si="6"/>
        <v>877.27793135868546</v>
      </c>
      <c r="O50" s="139">
        <f t="shared" si="6"/>
        <v>1151.3209457744056</v>
      </c>
      <c r="P50" s="139">
        <f t="shared" si="6"/>
        <v>1016.4477608626829</v>
      </c>
      <c r="Q50" s="139">
        <f t="shared" si="6"/>
        <v>932.39109662231965</v>
      </c>
      <c r="R50" s="139">
        <f t="shared" si="6"/>
        <v>1078.6772429123978</v>
      </c>
      <c r="S50" s="139">
        <f t="shared" si="6"/>
        <v>1183.4735936501706</v>
      </c>
      <c r="T50" s="139">
        <f t="shared" si="6"/>
        <v>815.14101247776239</v>
      </c>
      <c r="U50" s="139">
        <f t="shared" si="6"/>
        <v>0</v>
      </c>
      <c r="V50" s="139">
        <f t="shared" si="6"/>
        <v>0</v>
      </c>
      <c r="W50" s="139">
        <f t="shared" si="6"/>
        <v>0</v>
      </c>
      <c r="X50" s="139">
        <f t="shared" si="6"/>
        <v>0</v>
      </c>
      <c r="Y50" s="139">
        <f t="shared" si="6"/>
        <v>0</v>
      </c>
      <c r="Z50" s="140">
        <f t="shared" si="6"/>
        <v>5289.3790796113262</v>
      </c>
      <c r="AA50" s="140">
        <f>AA8</f>
        <v>7054.7295836584244</v>
      </c>
      <c r="AB50" s="143">
        <f t="shared" ref="AB50:AB59" si="9">AA50/Z50-1</f>
        <v>0.33375382582275037</v>
      </c>
      <c r="AC50" s="171"/>
    </row>
    <row r="51" spans="1:29">
      <c r="A51" s="137" t="str">
        <f t="shared" ref="A51:AA51" si="10">A12</f>
        <v>Oro</v>
      </c>
      <c r="B51" s="137" t="str">
        <f t="shared" si="10"/>
        <v>Valor</v>
      </c>
      <c r="C51" s="137" t="str">
        <f t="shared" si="10"/>
        <v>(US$MM)</v>
      </c>
      <c r="D51" s="138">
        <f t="shared" ref="D51:E51" si="11">D12</f>
        <v>4187.4032129251573</v>
      </c>
      <c r="E51" s="138">
        <f t="shared" si="11"/>
        <v>5586.0346055150185</v>
      </c>
      <c r="F51" s="138">
        <f t="shared" si="10"/>
        <v>6790.9480920625147</v>
      </c>
      <c r="G51" s="138">
        <f t="shared" si="10"/>
        <v>7744.6314899523886</v>
      </c>
      <c r="H51" s="138">
        <f t="shared" si="10"/>
        <v>10235.353079840146</v>
      </c>
      <c r="I51" s="138">
        <f t="shared" si="10"/>
        <v>10745.515758961699</v>
      </c>
      <c r="J51" s="138">
        <f t="shared" si="10"/>
        <v>8536.2794900494937</v>
      </c>
      <c r="K51" s="138">
        <f t="shared" si="10"/>
        <v>6729.0722178974011</v>
      </c>
      <c r="L51" s="138">
        <f t="shared" si="10"/>
        <v>6536.8565620916115</v>
      </c>
      <c r="M51" s="138">
        <f t="shared" ref="M51" si="12">M12</f>
        <v>7266.6062404091153</v>
      </c>
      <c r="N51" s="139">
        <f t="shared" si="10"/>
        <v>569.2822086671024</v>
      </c>
      <c r="O51" s="139">
        <f t="shared" si="10"/>
        <v>606.19956631079094</v>
      </c>
      <c r="P51" s="139">
        <f t="shared" si="10"/>
        <v>595.2481922662846</v>
      </c>
      <c r="Q51" s="139">
        <f t="shared" si="10"/>
        <v>617.77376853885687</v>
      </c>
      <c r="R51" s="139">
        <f t="shared" si="10"/>
        <v>593.07155645526871</v>
      </c>
      <c r="S51" s="139">
        <f t="shared" si="10"/>
        <v>699.56160262821345</v>
      </c>
      <c r="T51" s="139">
        <f t="shared" si="10"/>
        <v>656.581208719188</v>
      </c>
      <c r="U51" s="139">
        <f t="shared" si="10"/>
        <v>0</v>
      </c>
      <c r="V51" s="139">
        <f t="shared" si="10"/>
        <v>0</v>
      </c>
      <c r="W51" s="139">
        <f t="shared" si="10"/>
        <v>0</v>
      </c>
      <c r="X51" s="139">
        <f t="shared" si="10"/>
        <v>0</v>
      </c>
      <c r="Y51" s="139">
        <f t="shared" si="10"/>
        <v>0</v>
      </c>
      <c r="Z51" s="140">
        <f t="shared" si="10"/>
        <v>4183.3609742333574</v>
      </c>
      <c r="AA51" s="140">
        <f t="shared" si="10"/>
        <v>4337.7181035857047</v>
      </c>
      <c r="AB51" s="143">
        <f t="shared" si="9"/>
        <v>3.6897874771764094E-2</v>
      </c>
    </row>
    <row r="52" spans="1:29">
      <c r="A52" s="137" t="str">
        <f t="shared" ref="A52:AA52" si="13">A16</f>
        <v>Zinc</v>
      </c>
      <c r="B52" s="137" t="str">
        <f t="shared" si="13"/>
        <v>Valor</v>
      </c>
      <c r="C52" s="137" t="str">
        <f t="shared" si="13"/>
        <v>(US$MM)</v>
      </c>
      <c r="D52" s="138">
        <f t="shared" ref="D52:E52" si="14">D16</f>
        <v>2539.4072801646053</v>
      </c>
      <c r="E52" s="138">
        <f t="shared" si="14"/>
        <v>1468.2951198311805</v>
      </c>
      <c r="F52" s="138">
        <f t="shared" si="13"/>
        <v>1233.2203045912822</v>
      </c>
      <c r="G52" s="138">
        <f t="shared" si="13"/>
        <v>1696.0733253334295</v>
      </c>
      <c r="H52" s="138">
        <f t="shared" si="13"/>
        <v>1522.5406592484687</v>
      </c>
      <c r="I52" s="138">
        <f t="shared" si="13"/>
        <v>1352.3374325660052</v>
      </c>
      <c r="J52" s="138">
        <f t="shared" si="13"/>
        <v>1413.8433873410634</v>
      </c>
      <c r="K52" s="138">
        <f t="shared" si="13"/>
        <v>1503.5472338862523</v>
      </c>
      <c r="L52" s="138">
        <f t="shared" si="13"/>
        <v>1506.7224184186537</v>
      </c>
      <c r="M52" s="138">
        <f t="shared" ref="M52" si="15">M16</f>
        <v>1465.5124362924942</v>
      </c>
      <c r="N52" s="139">
        <f t="shared" si="13"/>
        <v>146.65418780015941</v>
      </c>
      <c r="O52" s="139">
        <f t="shared" si="13"/>
        <v>192.93146834337486</v>
      </c>
      <c r="P52" s="139">
        <f t="shared" si="13"/>
        <v>175.07233319807827</v>
      </c>
      <c r="Q52" s="139">
        <f t="shared" si="13"/>
        <v>122.6139612722109</v>
      </c>
      <c r="R52" s="139">
        <f t="shared" si="13"/>
        <v>228.85546537778995</v>
      </c>
      <c r="S52" s="139">
        <f t="shared" si="13"/>
        <v>187.38257574482103</v>
      </c>
      <c r="T52" s="139">
        <f t="shared" si="13"/>
        <v>151.31635490525599</v>
      </c>
      <c r="U52" s="139">
        <f t="shared" si="13"/>
        <v>0</v>
      </c>
      <c r="V52" s="139">
        <f t="shared" si="13"/>
        <v>0</v>
      </c>
      <c r="W52" s="139">
        <f t="shared" si="13"/>
        <v>0</v>
      </c>
      <c r="X52" s="139">
        <f t="shared" si="13"/>
        <v>0</v>
      </c>
      <c r="Y52" s="139">
        <f t="shared" si="13"/>
        <v>0</v>
      </c>
      <c r="Z52" s="140">
        <f t="shared" si="13"/>
        <v>692.03826370671766</v>
      </c>
      <c r="AA52" s="140">
        <f t="shared" si="13"/>
        <v>1204.8263466416904</v>
      </c>
      <c r="AB52" s="143">
        <f t="shared" si="9"/>
        <v>0.7409822690848924</v>
      </c>
    </row>
    <row r="53" spans="1:29">
      <c r="A53" s="137" t="str">
        <f t="shared" ref="A53:AA53" si="16">A20</f>
        <v>Plata</v>
      </c>
      <c r="B53" s="137" t="str">
        <f t="shared" si="16"/>
        <v>Valor</v>
      </c>
      <c r="C53" s="137" t="str">
        <f t="shared" si="16"/>
        <v>(US$MM)</v>
      </c>
      <c r="D53" s="138">
        <f t="shared" ref="D53:E53" si="17">D20</f>
        <v>538.233568262017</v>
      </c>
      <c r="E53" s="138">
        <f t="shared" si="17"/>
        <v>595.44527574297194</v>
      </c>
      <c r="F53" s="138">
        <f t="shared" si="16"/>
        <v>214.08494407795499</v>
      </c>
      <c r="G53" s="138">
        <f t="shared" si="16"/>
        <v>118.20838016762899</v>
      </c>
      <c r="H53" s="138">
        <f t="shared" si="16"/>
        <v>219.44862884541499</v>
      </c>
      <c r="I53" s="138">
        <f t="shared" si="16"/>
        <v>209.569981439488</v>
      </c>
      <c r="J53" s="138">
        <f t="shared" si="16"/>
        <v>479.2518043975009</v>
      </c>
      <c r="K53" s="138">
        <f t="shared" si="16"/>
        <v>331.07695278478701</v>
      </c>
      <c r="L53" s="138">
        <f t="shared" si="16"/>
        <v>137.79635297098301</v>
      </c>
      <c r="M53" s="138">
        <f t="shared" ref="M53" si="18">M20</f>
        <v>119.93616545629101</v>
      </c>
      <c r="N53" s="139">
        <f t="shared" si="16"/>
        <v>7.5365141339719992</v>
      </c>
      <c r="O53" s="139">
        <f t="shared" si="16"/>
        <v>9.0493834877759998</v>
      </c>
      <c r="P53" s="139">
        <f t="shared" si="16"/>
        <v>10.008598209219</v>
      </c>
      <c r="Q53" s="139">
        <f t="shared" si="16"/>
        <v>9.1513478096400007</v>
      </c>
      <c r="R53" s="139">
        <f t="shared" si="16"/>
        <v>9.6489415464779995</v>
      </c>
      <c r="S53" s="139">
        <f t="shared" si="16"/>
        <v>10.68768956295</v>
      </c>
      <c r="T53" s="139">
        <f t="shared" si="16"/>
        <v>9.7940026013520001</v>
      </c>
      <c r="U53" s="139">
        <f t="shared" si="16"/>
        <v>0</v>
      </c>
      <c r="V53" s="139">
        <f t="shared" si="16"/>
        <v>0</v>
      </c>
      <c r="W53" s="139">
        <f t="shared" si="16"/>
        <v>0</v>
      </c>
      <c r="X53" s="139">
        <f t="shared" si="16"/>
        <v>0</v>
      </c>
      <c r="Y53" s="139">
        <f t="shared" si="16"/>
        <v>0</v>
      </c>
      <c r="Z53" s="140">
        <f t="shared" si="16"/>
        <v>67.315982201468003</v>
      </c>
      <c r="AA53" s="140">
        <f t="shared" si="16"/>
        <v>65.876477351386995</v>
      </c>
      <c r="AB53" s="143">
        <f t="shared" si="9"/>
        <v>-2.1384295422931743E-2</v>
      </c>
    </row>
    <row r="54" spans="1:29">
      <c r="A54" s="137" t="str">
        <f t="shared" ref="A54:AA54" si="19">A24</f>
        <v>Plomo</v>
      </c>
      <c r="B54" s="137" t="str">
        <f t="shared" si="19"/>
        <v>Valor</v>
      </c>
      <c r="C54" s="137" t="str">
        <f t="shared" si="19"/>
        <v>(US$MM)</v>
      </c>
      <c r="D54" s="138">
        <f t="shared" ref="D54:E54" si="20">D24</f>
        <v>1032.9556582579808</v>
      </c>
      <c r="E54" s="138">
        <f t="shared" si="20"/>
        <v>1135.6647188208904</v>
      </c>
      <c r="F54" s="138">
        <f t="shared" si="19"/>
        <v>1115.8065786717914</v>
      </c>
      <c r="G54" s="138">
        <f t="shared" si="19"/>
        <v>1578.8088600715344</v>
      </c>
      <c r="H54" s="138">
        <f t="shared" si="19"/>
        <v>2426.735952128829</v>
      </c>
      <c r="I54" s="138">
        <f t="shared" si="19"/>
        <v>2575.3341204307012</v>
      </c>
      <c r="J54" s="138">
        <f t="shared" si="19"/>
        <v>1776.0595258877415</v>
      </c>
      <c r="K54" s="138">
        <f t="shared" si="19"/>
        <v>1522.5135211197114</v>
      </c>
      <c r="L54" s="138">
        <f t="shared" si="19"/>
        <v>1541.6724338588276</v>
      </c>
      <c r="M54" s="138">
        <f t="shared" ref="M54" si="21">M24</f>
        <v>1655.9292457940699</v>
      </c>
      <c r="N54" s="139">
        <f t="shared" si="19"/>
        <v>99.876782463540735</v>
      </c>
      <c r="O54" s="139">
        <f t="shared" si="19"/>
        <v>156.49080269787902</v>
      </c>
      <c r="P54" s="139">
        <f t="shared" si="19"/>
        <v>78.98528904172484</v>
      </c>
      <c r="Q54" s="139">
        <f t="shared" si="19"/>
        <v>114.85748502627654</v>
      </c>
      <c r="R54" s="139">
        <f t="shared" si="19"/>
        <v>138.5617056538519</v>
      </c>
      <c r="S54" s="139">
        <f t="shared" si="19"/>
        <v>149.16373501125901</v>
      </c>
      <c r="T54" s="139">
        <f t="shared" si="19"/>
        <v>133.9104129091013</v>
      </c>
      <c r="U54" s="139">
        <f t="shared" si="19"/>
        <v>0</v>
      </c>
      <c r="V54" s="139">
        <f t="shared" si="19"/>
        <v>0</v>
      </c>
      <c r="W54" s="139">
        <f t="shared" si="19"/>
        <v>0</v>
      </c>
      <c r="X54" s="139">
        <f t="shared" si="19"/>
        <v>0</v>
      </c>
      <c r="Y54" s="139">
        <f t="shared" si="19"/>
        <v>0</v>
      </c>
      <c r="Z54" s="140">
        <f t="shared" si="19"/>
        <v>852.18437588604331</v>
      </c>
      <c r="AA54" s="140">
        <f t="shared" si="19"/>
        <v>871.84621280363331</v>
      </c>
      <c r="AB54" s="143">
        <f t="shared" si="9"/>
        <v>2.3072280452392624E-2</v>
      </c>
    </row>
    <row r="55" spans="1:29">
      <c r="A55" s="137" t="str">
        <f t="shared" ref="A55:AA55" si="22">A32</f>
        <v>Estaño</v>
      </c>
      <c r="B55" s="137" t="str">
        <f t="shared" si="22"/>
        <v>Valor</v>
      </c>
      <c r="C55" s="137" t="str">
        <f t="shared" si="22"/>
        <v>(US$MM)</v>
      </c>
      <c r="D55" s="138">
        <f t="shared" ref="D55:E55" si="23">D32</f>
        <v>595.09949347270776</v>
      </c>
      <c r="E55" s="138">
        <f t="shared" si="23"/>
        <v>662.76975228062634</v>
      </c>
      <c r="F55" s="138">
        <f t="shared" si="22"/>
        <v>591.21348325130839</v>
      </c>
      <c r="G55" s="138">
        <f t="shared" si="22"/>
        <v>841.62143845581932</v>
      </c>
      <c r="H55" s="138">
        <f t="shared" si="22"/>
        <v>775.59494796720764</v>
      </c>
      <c r="I55" s="138">
        <f t="shared" si="22"/>
        <v>558.25922602627895</v>
      </c>
      <c r="J55" s="138">
        <f t="shared" si="22"/>
        <v>527.71235375709966</v>
      </c>
      <c r="K55" s="138">
        <f t="shared" si="22"/>
        <v>539.5582164992918</v>
      </c>
      <c r="L55" s="138">
        <f t="shared" si="22"/>
        <v>341.685340655076</v>
      </c>
      <c r="M55" s="138">
        <f t="shared" ref="M55" si="24">M32</f>
        <v>343.75473560885104</v>
      </c>
      <c r="N55" s="139">
        <f t="shared" si="22"/>
        <v>27.353139893823393</v>
      </c>
      <c r="O55" s="139">
        <f t="shared" si="22"/>
        <v>27.810328453472</v>
      </c>
      <c r="P55" s="139">
        <f t="shared" si="22"/>
        <v>35.308213501116761</v>
      </c>
      <c r="Q55" s="139">
        <f t="shared" si="22"/>
        <v>34.129454632682446</v>
      </c>
      <c r="R55" s="139">
        <f t="shared" si="22"/>
        <v>34.374069326525401</v>
      </c>
      <c r="S55" s="139">
        <f t="shared" si="22"/>
        <v>27.301988371810577</v>
      </c>
      <c r="T55" s="139">
        <f t="shared" si="22"/>
        <v>31.23221820174378</v>
      </c>
      <c r="U55" s="139">
        <f t="shared" si="22"/>
        <v>0</v>
      </c>
      <c r="V55" s="139">
        <f t="shared" si="22"/>
        <v>0</v>
      </c>
      <c r="W55" s="139">
        <f t="shared" si="22"/>
        <v>0</v>
      </c>
      <c r="X55" s="139">
        <f t="shared" si="22"/>
        <v>0</v>
      </c>
      <c r="Y55" s="139">
        <f t="shared" si="22"/>
        <v>0</v>
      </c>
      <c r="Z55" s="140">
        <f t="shared" si="22"/>
        <v>181.87849054217108</v>
      </c>
      <c r="AA55" s="140">
        <f t="shared" si="22"/>
        <v>217.50941238117437</v>
      </c>
      <c r="AB55" s="143">
        <f t="shared" si="9"/>
        <v>0.19590508879191382</v>
      </c>
    </row>
    <row r="56" spans="1:29">
      <c r="A56" s="137" t="str">
        <f>A28</f>
        <v>Hierro</v>
      </c>
      <c r="B56" s="137" t="str">
        <f t="shared" ref="B56:AA56" si="25">B28</f>
        <v>Valor</v>
      </c>
      <c r="C56" s="137" t="str">
        <f t="shared" si="25"/>
        <v>(US$MM)</v>
      </c>
      <c r="D56" s="138">
        <f>D28</f>
        <v>285.41642566243098</v>
      </c>
      <c r="E56" s="138">
        <f>E28</f>
        <v>385.08789704585701</v>
      </c>
      <c r="F56" s="138">
        <f>F28</f>
        <v>297.68320635250899</v>
      </c>
      <c r="G56" s="138">
        <f t="shared" si="25"/>
        <v>523.27650585695505</v>
      </c>
      <c r="H56" s="138">
        <f t="shared" si="25"/>
        <v>1030.072291616872</v>
      </c>
      <c r="I56" s="138">
        <f t="shared" si="25"/>
        <v>844.8284799506572</v>
      </c>
      <c r="J56" s="138">
        <f t="shared" si="25"/>
        <v>856.80847467289618</v>
      </c>
      <c r="K56" s="138">
        <f t="shared" si="25"/>
        <v>646.70480025804579</v>
      </c>
      <c r="L56" s="138">
        <f t="shared" ref="L56:M56" si="26">L28</f>
        <v>350.00259655641497</v>
      </c>
      <c r="M56" s="138">
        <f t="shared" si="26"/>
        <v>344.26226528241506</v>
      </c>
      <c r="N56" s="139">
        <f t="shared" si="25"/>
        <v>66.769689257564991</v>
      </c>
      <c r="O56" s="139">
        <f t="shared" si="25"/>
        <v>32.514615547974003</v>
      </c>
      <c r="P56" s="139">
        <f t="shared" si="25"/>
        <v>54.889995852147003</v>
      </c>
      <c r="Q56" s="139">
        <f t="shared" si="25"/>
        <v>56.789979484089002</v>
      </c>
      <c r="R56" s="139">
        <f t="shared" si="25"/>
        <v>43.271902595007006</v>
      </c>
      <c r="S56" s="139">
        <f t="shared" si="25"/>
        <v>27.805291660605995</v>
      </c>
      <c r="T56" s="139">
        <f t="shared" si="25"/>
        <v>30.717202032144002</v>
      </c>
      <c r="U56" s="139">
        <f t="shared" si="25"/>
        <v>0</v>
      </c>
      <c r="V56" s="139">
        <f t="shared" si="25"/>
        <v>0</v>
      </c>
      <c r="W56" s="139">
        <f t="shared" si="25"/>
        <v>0</v>
      </c>
      <c r="X56" s="139">
        <f t="shared" si="25"/>
        <v>0</v>
      </c>
      <c r="Y56" s="139">
        <f t="shared" si="25"/>
        <v>0</v>
      </c>
      <c r="Z56" s="140">
        <f t="shared" si="25"/>
        <v>203.64453087141999</v>
      </c>
      <c r="AA56" s="140">
        <f t="shared" si="25"/>
        <v>312.75867642953199</v>
      </c>
      <c r="AB56" s="143">
        <f t="shared" si="9"/>
        <v>0.53580690378081441</v>
      </c>
    </row>
    <row r="57" spans="1:29">
      <c r="A57" s="137" t="str">
        <f>A36</f>
        <v>Molibdeno</v>
      </c>
      <c r="B57" s="137" t="str">
        <f t="shared" ref="B57:AA57" si="27">B36</f>
        <v>Valor</v>
      </c>
      <c r="C57" s="137" t="str">
        <f t="shared" si="27"/>
        <v>(US$MM)</v>
      </c>
      <c r="D57" s="138">
        <f t="shared" ref="D57:E57" si="28">D36</f>
        <v>991.16764057624141</v>
      </c>
      <c r="E57" s="138">
        <f t="shared" si="28"/>
        <v>943.09487178572181</v>
      </c>
      <c r="F57" s="138">
        <f t="shared" si="27"/>
        <v>275.96500791530212</v>
      </c>
      <c r="G57" s="138">
        <f t="shared" si="27"/>
        <v>491.9356947636328</v>
      </c>
      <c r="H57" s="138">
        <f t="shared" si="27"/>
        <v>563.68947023926762</v>
      </c>
      <c r="I57" s="138">
        <f t="shared" si="27"/>
        <v>428.26749069318208</v>
      </c>
      <c r="J57" s="138">
        <f t="shared" si="27"/>
        <v>355.52074602744028</v>
      </c>
      <c r="K57" s="138">
        <f t="shared" si="27"/>
        <v>360.16193124196127</v>
      </c>
      <c r="L57" s="138">
        <f t="shared" ref="L57:M57" si="29">L36</f>
        <v>219.63469285986599</v>
      </c>
      <c r="M57" s="138">
        <f t="shared" si="29"/>
        <v>272.67154160154439</v>
      </c>
      <c r="N57" s="139">
        <f t="shared" si="27"/>
        <v>19.184964352212127</v>
      </c>
      <c r="O57" s="139">
        <f t="shared" si="27"/>
        <v>23.393300919776348</v>
      </c>
      <c r="P57" s="139">
        <f t="shared" si="27"/>
        <v>27.419922635552243</v>
      </c>
      <c r="Q57" s="139">
        <f t="shared" si="27"/>
        <v>21.769065244547917</v>
      </c>
      <c r="R57" s="139">
        <f t="shared" si="27"/>
        <v>29.520713922088724</v>
      </c>
      <c r="S57" s="139">
        <f t="shared" si="27"/>
        <v>26.851422099237009</v>
      </c>
      <c r="T57" s="139">
        <f t="shared" si="27"/>
        <v>30.096915452122811</v>
      </c>
      <c r="U57" s="139">
        <f t="shared" si="27"/>
        <v>0</v>
      </c>
      <c r="V57" s="139">
        <f t="shared" si="27"/>
        <v>0</v>
      </c>
      <c r="W57" s="139">
        <f t="shared" si="27"/>
        <v>0</v>
      </c>
      <c r="X57" s="139">
        <f t="shared" si="27"/>
        <v>0</v>
      </c>
      <c r="Y57" s="139">
        <f t="shared" si="27"/>
        <v>0</v>
      </c>
      <c r="Z57" s="140">
        <f t="shared" si="27"/>
        <v>130.20674879977216</v>
      </c>
      <c r="AA57" s="140">
        <f t="shared" si="27"/>
        <v>178.23630462553714</v>
      </c>
      <c r="AB57" s="143">
        <f t="shared" si="9"/>
        <v>0.36887147761920791</v>
      </c>
    </row>
    <row r="58" spans="1:29">
      <c r="A58" s="137" t="str">
        <f>A40</f>
        <v>Otros</v>
      </c>
      <c r="B58" s="137" t="str">
        <f t="shared" ref="B58:AA58" si="30">B40</f>
        <v>Valor</v>
      </c>
      <c r="C58" s="137" t="str">
        <f t="shared" si="30"/>
        <v>(US$MM)</v>
      </c>
      <c r="D58" s="138">
        <f t="shared" ref="D58:E58" si="31">D40</f>
        <v>50.600247423758653</v>
      </c>
      <c r="E58" s="138">
        <f t="shared" si="31"/>
        <v>47.623667214277958</v>
      </c>
      <c r="F58" s="138">
        <f t="shared" si="30"/>
        <v>27.489491084697907</v>
      </c>
      <c r="G58" s="138">
        <f t="shared" si="30"/>
        <v>29.128838236367177</v>
      </c>
      <c r="H58" s="138">
        <f t="shared" si="30"/>
        <v>31.208521760732285</v>
      </c>
      <c r="I58" s="138">
        <f t="shared" si="30"/>
        <v>21.6183863068179</v>
      </c>
      <c r="J58" s="138">
        <f t="shared" si="30"/>
        <v>23.221805972559654</v>
      </c>
      <c r="K58" s="138">
        <f t="shared" si="30"/>
        <v>37.872977758038765</v>
      </c>
      <c r="L58" s="138">
        <f t="shared" ref="L58:M58" si="32">L40</f>
        <v>26.956227140133979</v>
      </c>
      <c r="M58" s="138">
        <f t="shared" si="32"/>
        <v>14.999100398455615</v>
      </c>
      <c r="N58" s="139">
        <f t="shared" si="30"/>
        <v>3.6573926477878729</v>
      </c>
      <c r="O58" s="139">
        <f t="shared" si="30"/>
        <v>3.4352120802236534</v>
      </c>
      <c r="P58" s="139">
        <f t="shared" si="30"/>
        <v>2.2047323644477572</v>
      </c>
      <c r="Q58" s="139">
        <f t="shared" si="30"/>
        <v>0.46773675545208349</v>
      </c>
      <c r="R58" s="139">
        <f t="shared" si="30"/>
        <v>1.827466077911275</v>
      </c>
      <c r="S58" s="139">
        <f t="shared" si="30"/>
        <v>4.2425329007629919</v>
      </c>
      <c r="T58" s="139">
        <f t="shared" si="30"/>
        <v>2.9274895478771903</v>
      </c>
      <c r="U58" s="139">
        <f t="shared" si="30"/>
        <v>0</v>
      </c>
      <c r="V58" s="139">
        <f t="shared" si="30"/>
        <v>0</v>
      </c>
      <c r="W58" s="139">
        <f t="shared" si="30"/>
        <v>0</v>
      </c>
      <c r="X58" s="139">
        <f t="shared" si="30"/>
        <v>0</v>
      </c>
      <c r="Y58" s="139">
        <f t="shared" si="30"/>
        <v>0</v>
      </c>
      <c r="Z58" s="140">
        <f t="shared" si="30"/>
        <v>4.9321912002278427</v>
      </c>
      <c r="AA58" s="140">
        <f t="shared" si="30"/>
        <v>18.762562374462824</v>
      </c>
      <c r="AB58" s="143">
        <f t="shared" si="9"/>
        <v>2.8041028039618756</v>
      </c>
    </row>
    <row r="59" spans="1:29">
      <c r="D59" s="141">
        <f>SUM(D50:D58)</f>
        <v>17439.352246936651</v>
      </c>
      <c r="E59" s="141">
        <f>SUM(E50:E58)</f>
        <v>18100.9679482994</v>
      </c>
      <c r="F59" s="141">
        <f>SUM(F50:F58)</f>
        <v>16481.813528277929</v>
      </c>
      <c r="G59" s="141">
        <f t="shared" ref="G59:T59" si="33">SUM(G50:G58)</f>
        <v>21902.831565768924</v>
      </c>
      <c r="H59" s="141">
        <f t="shared" si="33"/>
        <v>27525.674834212732</v>
      </c>
      <c r="I59" s="141">
        <f t="shared" si="33"/>
        <v>27466.673086776646</v>
      </c>
      <c r="J59" s="141">
        <f t="shared" si="33"/>
        <v>23789.445416193052</v>
      </c>
      <c r="K59" s="141">
        <f t="shared" si="33"/>
        <v>20545.413928408008</v>
      </c>
      <c r="L59" s="141">
        <f t="shared" si="33"/>
        <v>18836.319853859728</v>
      </c>
      <c r="M59" s="141">
        <f t="shared" ref="M59" si="34">SUM(M50:M58)</f>
        <v>21652.039016532101</v>
      </c>
      <c r="N59" s="142">
        <f t="shared" si="33"/>
        <v>1817.5928105748485</v>
      </c>
      <c r="O59" s="142">
        <f t="shared" si="33"/>
        <v>2203.1456236156719</v>
      </c>
      <c r="P59" s="142">
        <f t="shared" si="33"/>
        <v>1995.5850379312535</v>
      </c>
      <c r="Q59" s="142">
        <f t="shared" si="33"/>
        <v>1909.9438953860749</v>
      </c>
      <c r="R59" s="142">
        <f t="shared" si="33"/>
        <v>2157.8090638673184</v>
      </c>
      <c r="S59" s="142">
        <f t="shared" si="33"/>
        <v>2316.4704316298307</v>
      </c>
      <c r="T59" s="142">
        <f t="shared" si="33"/>
        <v>1861.7168168465478</v>
      </c>
      <c r="U59" s="142">
        <f>SUM(U50:U58)</f>
        <v>0</v>
      </c>
      <c r="V59" s="142">
        <f>SUM(V50:V58)</f>
        <v>0</v>
      </c>
      <c r="W59" s="142">
        <f>SUM(W50:W58)</f>
        <v>0</v>
      </c>
      <c r="X59" s="142">
        <f>SUM(X50:X58)</f>
        <v>0</v>
      </c>
      <c r="Y59" s="142">
        <f>SUM(Y50:Y58)</f>
        <v>0</v>
      </c>
      <c r="Z59" s="142">
        <f t="shared" ref="Z59:AA59" si="35">SUM(Z50:Z58)</f>
        <v>11604.940637052501</v>
      </c>
      <c r="AA59" s="142">
        <f t="shared" si="35"/>
        <v>14262.263679851547</v>
      </c>
      <c r="AB59" s="170">
        <f t="shared" si="9"/>
        <v>0.22898204531220845</v>
      </c>
    </row>
    <row r="62" spans="1:29">
      <c r="A62" s="137" t="s">
        <v>2</v>
      </c>
      <c r="B62" s="137" t="str">
        <f t="shared" ref="B62:AA62" si="36">B9</f>
        <v>Cantidad</v>
      </c>
      <c r="C62" s="137" t="str">
        <f t="shared" si="36"/>
        <v>(Miles TM)</v>
      </c>
      <c r="D62" s="138">
        <f t="shared" ref="D62:E62" si="37">D9</f>
        <v>1121.9424399999998</v>
      </c>
      <c r="E62" s="138">
        <f t="shared" si="37"/>
        <v>1243.0921780000001</v>
      </c>
      <c r="F62" s="138">
        <f t="shared" si="36"/>
        <v>1246.1711079999998</v>
      </c>
      <c r="G62" s="138">
        <f t="shared" si="36"/>
        <v>1256.1313640000003</v>
      </c>
      <c r="H62" s="138">
        <f t="shared" si="36"/>
        <v>1262.237985</v>
      </c>
      <c r="I62" s="138">
        <f t="shared" si="36"/>
        <v>1405.5533140000002</v>
      </c>
      <c r="J62" s="138">
        <f t="shared" si="36"/>
        <v>1403.9670750000002</v>
      </c>
      <c r="K62" s="138">
        <f t="shared" si="36"/>
        <v>1402.417778</v>
      </c>
      <c r="L62" s="138">
        <f t="shared" si="36"/>
        <v>1751.5973160000001</v>
      </c>
      <c r="M62" s="138">
        <f t="shared" ref="M62" si="38">M9</f>
        <v>2492.4748870000003</v>
      </c>
      <c r="N62" s="139">
        <f t="shared" si="36"/>
        <v>187.35705999999999</v>
      </c>
      <c r="O62" s="139">
        <f t="shared" si="36"/>
        <v>220.39220299999999</v>
      </c>
      <c r="P62" s="139">
        <f t="shared" si="36"/>
        <v>192.60059000000001</v>
      </c>
      <c r="Q62" s="139">
        <f t="shared" si="36"/>
        <v>198.84464400000002</v>
      </c>
      <c r="R62" s="139">
        <f t="shared" si="36"/>
        <v>224.091903</v>
      </c>
      <c r="S62" s="139">
        <f t="shared" si="36"/>
        <v>243.985229</v>
      </c>
      <c r="T62" s="139">
        <f t="shared" si="36"/>
        <v>166.29458100000002</v>
      </c>
      <c r="U62" s="139">
        <f t="shared" si="36"/>
        <v>0</v>
      </c>
      <c r="V62" s="139">
        <f t="shared" si="36"/>
        <v>0</v>
      </c>
      <c r="W62" s="139">
        <f t="shared" si="36"/>
        <v>0</v>
      </c>
      <c r="X62" s="139">
        <f t="shared" si="36"/>
        <v>0</v>
      </c>
      <c r="Y62" s="139">
        <f t="shared" si="36"/>
        <v>0</v>
      </c>
      <c r="Z62" s="140">
        <f t="shared" si="36"/>
        <v>1333.201147</v>
      </c>
      <c r="AA62" s="140">
        <f t="shared" si="36"/>
        <v>1433.56621</v>
      </c>
      <c r="AB62" s="143">
        <f t="shared" ref="AB62:AB69" si="39">AA62/Z62-1</f>
        <v>7.5281260615357004E-2</v>
      </c>
    </row>
    <row r="63" spans="1:29">
      <c r="A63" s="137" t="s">
        <v>8</v>
      </c>
      <c r="B63" s="137" t="str">
        <f t="shared" ref="B63:AA63" si="40">B13</f>
        <v>Cantidad</v>
      </c>
      <c r="C63" s="137" t="str">
        <f t="shared" si="40"/>
        <v>(Miles Oz. Tr.)</v>
      </c>
      <c r="D63" s="138">
        <f t="shared" ref="D63:E63" si="41">D13</f>
        <v>5967.3943619999991</v>
      </c>
      <c r="E63" s="138">
        <f t="shared" si="41"/>
        <v>6417.683814</v>
      </c>
      <c r="F63" s="138">
        <f t="shared" si="40"/>
        <v>6972.1969499999996</v>
      </c>
      <c r="G63" s="138">
        <f t="shared" si="40"/>
        <v>6334.5532089999997</v>
      </c>
      <c r="H63" s="138">
        <f t="shared" si="40"/>
        <v>6492.2497979999989</v>
      </c>
      <c r="I63" s="138">
        <f t="shared" si="40"/>
        <v>6427.0524130000013</v>
      </c>
      <c r="J63" s="138">
        <f t="shared" si="40"/>
        <v>6047.3659180000004</v>
      </c>
      <c r="K63" s="138">
        <f t="shared" si="40"/>
        <v>5323.3804000000009</v>
      </c>
      <c r="L63" s="138">
        <f t="shared" si="40"/>
        <v>5641.7128549999998</v>
      </c>
      <c r="M63" s="138">
        <f t="shared" ref="M63" si="42">M13</f>
        <v>5810.3506559999996</v>
      </c>
      <c r="N63" s="139">
        <f t="shared" si="40"/>
        <v>477.94118099999997</v>
      </c>
      <c r="O63" s="139">
        <f t="shared" si="40"/>
        <v>491.11246599999998</v>
      </c>
      <c r="P63" s="139">
        <f t="shared" si="40"/>
        <v>483.51180799999997</v>
      </c>
      <c r="Q63" s="139">
        <f t="shared" si="40"/>
        <v>487.81502599999999</v>
      </c>
      <c r="R63" s="139">
        <f t="shared" si="40"/>
        <v>476.00817499999999</v>
      </c>
      <c r="S63" s="139">
        <f t="shared" si="40"/>
        <v>555.46333000000004</v>
      </c>
      <c r="T63" s="139">
        <f t="shared" si="40"/>
        <v>531.11941899999999</v>
      </c>
      <c r="U63" s="139">
        <f t="shared" si="40"/>
        <v>0</v>
      </c>
      <c r="V63" s="139">
        <f t="shared" si="40"/>
        <v>0</v>
      </c>
      <c r="W63" s="139">
        <f t="shared" si="40"/>
        <v>0</v>
      </c>
      <c r="X63" s="139">
        <f t="shared" si="40"/>
        <v>0</v>
      </c>
      <c r="Y63" s="139">
        <f t="shared" si="40"/>
        <v>0</v>
      </c>
      <c r="Z63" s="140">
        <f t="shared" si="40"/>
        <v>3367.1231380000004</v>
      </c>
      <c r="AA63" s="140">
        <f t="shared" si="40"/>
        <v>3502.9714050000002</v>
      </c>
      <c r="AB63" s="143">
        <f t="shared" si="39"/>
        <v>4.0345500129434164E-2</v>
      </c>
    </row>
    <row r="64" spans="1:29">
      <c r="A64" s="137" t="s">
        <v>11</v>
      </c>
      <c r="B64" s="137" t="str">
        <f t="shared" ref="B64:AA64" si="43">B17</f>
        <v>Cantidad</v>
      </c>
      <c r="C64" s="137" t="str">
        <f t="shared" si="43"/>
        <v>(Miles TM.)</v>
      </c>
      <c r="D64" s="138">
        <f t="shared" ref="D64:E64" si="44">D17</f>
        <v>1272.656301</v>
      </c>
      <c r="E64" s="138">
        <f t="shared" si="44"/>
        <v>1457.1284639999999</v>
      </c>
      <c r="F64" s="138">
        <f t="shared" si="43"/>
        <v>1372.5174649999999</v>
      </c>
      <c r="G64" s="138">
        <f t="shared" si="43"/>
        <v>1314.0726309999998</v>
      </c>
      <c r="H64" s="138">
        <f t="shared" si="43"/>
        <v>1007.2882920000002</v>
      </c>
      <c r="I64" s="138">
        <f t="shared" si="43"/>
        <v>1016.2970770000001</v>
      </c>
      <c r="J64" s="138">
        <f t="shared" si="43"/>
        <v>1079.006396</v>
      </c>
      <c r="K64" s="138">
        <f t="shared" si="43"/>
        <v>1149.2442489999999</v>
      </c>
      <c r="L64" s="138">
        <f t="shared" si="43"/>
        <v>1217.306257</v>
      </c>
      <c r="M64" s="138">
        <f t="shared" ref="M64" si="45">M17</f>
        <v>1113.5895599999999</v>
      </c>
      <c r="N64" s="139">
        <f t="shared" si="43"/>
        <v>94.812437000000003</v>
      </c>
      <c r="O64" s="139">
        <f t="shared" si="43"/>
        <v>110.88611800000001</v>
      </c>
      <c r="P64" s="139">
        <f t="shared" si="43"/>
        <v>97.585436000000001</v>
      </c>
      <c r="Q64" s="139">
        <f t="shared" si="43"/>
        <v>71.078895000000003</v>
      </c>
      <c r="R64" s="139">
        <f t="shared" si="43"/>
        <v>125.731363</v>
      </c>
      <c r="S64" s="139">
        <f t="shared" si="43"/>
        <v>104.910787</v>
      </c>
      <c r="T64" s="139">
        <f t="shared" si="43"/>
        <v>84.549924000000004</v>
      </c>
      <c r="U64" s="139">
        <f t="shared" si="43"/>
        <v>0</v>
      </c>
      <c r="V64" s="139">
        <f t="shared" si="43"/>
        <v>0</v>
      </c>
      <c r="W64" s="139">
        <f t="shared" si="43"/>
        <v>0</v>
      </c>
      <c r="X64" s="139">
        <f t="shared" si="43"/>
        <v>0</v>
      </c>
      <c r="Y64" s="139">
        <f t="shared" si="43"/>
        <v>0</v>
      </c>
      <c r="Z64" s="140">
        <f t="shared" si="43"/>
        <v>592.78683199999989</v>
      </c>
      <c r="AA64" s="140">
        <f t="shared" si="43"/>
        <v>689.55496000000005</v>
      </c>
      <c r="AB64" s="143">
        <f t="shared" si="39"/>
        <v>0.16324270846826128</v>
      </c>
    </row>
    <row r="65" spans="1:28">
      <c r="A65" s="137" t="s">
        <v>13</v>
      </c>
      <c r="B65" s="137" t="str">
        <f t="shared" ref="B65:AA65" si="46">B21</f>
        <v>Cantidad</v>
      </c>
      <c r="C65" s="137" t="str">
        <f t="shared" si="46"/>
        <v>(Millones Oz. Tr.)</v>
      </c>
      <c r="D65" s="138">
        <f t="shared" ref="D65:E65" si="47">D21</f>
        <v>40.359925000000004</v>
      </c>
      <c r="E65" s="138">
        <f t="shared" si="47"/>
        <v>39.690534</v>
      </c>
      <c r="F65" s="138">
        <f t="shared" si="46"/>
        <v>16.249386999999999</v>
      </c>
      <c r="G65" s="138">
        <f t="shared" si="46"/>
        <v>6.1603579999999996</v>
      </c>
      <c r="H65" s="138">
        <f t="shared" si="46"/>
        <v>6.5176329999999991</v>
      </c>
      <c r="I65" s="138">
        <f t="shared" si="46"/>
        <v>6.9355449999999994</v>
      </c>
      <c r="J65" s="138">
        <f t="shared" si="46"/>
        <v>21.204193999999998</v>
      </c>
      <c r="K65" s="138">
        <f t="shared" si="46"/>
        <v>17.144968000000002</v>
      </c>
      <c r="L65" s="138">
        <f t="shared" si="46"/>
        <v>8.9059539999999995</v>
      </c>
      <c r="M65" s="138">
        <f t="shared" ref="M65" si="48">M21</f>
        <v>7.1238969999999986</v>
      </c>
      <c r="N65" s="139">
        <f t="shared" si="46"/>
        <v>0.44813199999999997</v>
      </c>
      <c r="O65" s="139">
        <f t="shared" si="46"/>
        <v>0.52719899999999997</v>
      </c>
      <c r="P65" s="139">
        <f t="shared" si="46"/>
        <v>0.56929700000000005</v>
      </c>
      <c r="Q65" s="139">
        <f t="shared" si="46"/>
        <v>0.51117999999999997</v>
      </c>
      <c r="R65" s="139">
        <f t="shared" si="46"/>
        <v>0.56509799999999999</v>
      </c>
      <c r="S65" s="139">
        <f t="shared" si="46"/>
        <v>0.62961</v>
      </c>
      <c r="T65" s="139">
        <f t="shared" si="46"/>
        <v>0.601908</v>
      </c>
      <c r="U65" s="139">
        <f t="shared" si="46"/>
        <v>0</v>
      </c>
      <c r="V65" s="139">
        <f t="shared" si="46"/>
        <v>0</v>
      </c>
      <c r="W65" s="139">
        <f t="shared" si="46"/>
        <v>0</v>
      </c>
      <c r="X65" s="139">
        <f t="shared" si="46"/>
        <v>0</v>
      </c>
      <c r="Y65" s="139">
        <f t="shared" si="46"/>
        <v>0</v>
      </c>
      <c r="Z65" s="140">
        <f t="shared" si="46"/>
        <v>4.2269269999999999</v>
      </c>
      <c r="AA65" s="140">
        <f t="shared" si="46"/>
        <v>3.8524239999999996</v>
      </c>
      <c r="AB65" s="143">
        <f t="shared" si="39"/>
        <v>-8.8599353620254173E-2</v>
      </c>
    </row>
    <row r="66" spans="1:28">
      <c r="A66" s="137" t="s">
        <v>16</v>
      </c>
      <c r="B66" s="137" t="str">
        <f t="shared" ref="B66:AA66" si="49">B25</f>
        <v>Cantidad</v>
      </c>
      <c r="C66" s="137" t="str">
        <f t="shared" si="49"/>
        <v>(Miles TM.)</v>
      </c>
      <c r="D66" s="138">
        <f t="shared" ref="D66:E66" si="50">D25</f>
        <v>416.63830099999996</v>
      </c>
      <c r="E66" s="138">
        <f t="shared" si="50"/>
        <v>524.99695399999996</v>
      </c>
      <c r="F66" s="138">
        <f t="shared" si="49"/>
        <v>681.50997000000007</v>
      </c>
      <c r="G66" s="138">
        <f t="shared" si="49"/>
        <v>769.96655399999997</v>
      </c>
      <c r="H66" s="138">
        <f t="shared" si="49"/>
        <v>987.66261499999996</v>
      </c>
      <c r="I66" s="138">
        <f t="shared" si="49"/>
        <v>1169.6602899999998</v>
      </c>
      <c r="J66" s="138">
        <f t="shared" si="49"/>
        <v>855.15530999999999</v>
      </c>
      <c r="K66" s="138">
        <f t="shared" si="49"/>
        <v>771.45482600000003</v>
      </c>
      <c r="L66" s="138">
        <f t="shared" si="49"/>
        <v>934.00496799999996</v>
      </c>
      <c r="M66" s="138">
        <f t="shared" ref="M66" si="51">M25</f>
        <v>941.4404310000001</v>
      </c>
      <c r="N66" s="139">
        <f t="shared" si="49"/>
        <v>52.202260000000003</v>
      </c>
      <c r="O66" s="139">
        <f t="shared" si="49"/>
        <v>78.205518999999995</v>
      </c>
      <c r="P66" s="139">
        <f t="shared" si="49"/>
        <v>40.184065000000004</v>
      </c>
      <c r="Q66" s="139">
        <f t="shared" si="49"/>
        <v>58.482123000000001</v>
      </c>
      <c r="R66" s="139">
        <f t="shared" si="49"/>
        <v>74.794263999999998</v>
      </c>
      <c r="S66" s="139">
        <f t="shared" si="49"/>
        <v>80.37195100000001</v>
      </c>
      <c r="T66" s="139">
        <f t="shared" si="49"/>
        <v>69.244006999999996</v>
      </c>
      <c r="U66" s="139">
        <f t="shared" si="49"/>
        <v>0</v>
      </c>
      <c r="V66" s="139">
        <f t="shared" si="49"/>
        <v>0</v>
      </c>
      <c r="W66" s="139">
        <f t="shared" si="49"/>
        <v>0</v>
      </c>
      <c r="X66" s="139">
        <f t="shared" si="49"/>
        <v>0</v>
      </c>
      <c r="Y66" s="139">
        <f t="shared" si="49"/>
        <v>0</v>
      </c>
      <c r="Z66" s="140">
        <f t="shared" si="49"/>
        <v>508.58760000000001</v>
      </c>
      <c r="AA66" s="140">
        <f t="shared" si="49"/>
        <v>453.48418900000007</v>
      </c>
      <c r="AB66" s="143">
        <f t="shared" si="39"/>
        <v>-0.10834595849367923</v>
      </c>
    </row>
    <row r="67" spans="1:28">
      <c r="A67" s="137" t="s">
        <v>17</v>
      </c>
      <c r="B67" s="137" t="str">
        <f t="shared" ref="B67:AA67" si="52">B33</f>
        <v>Cantidad</v>
      </c>
      <c r="C67" s="137" t="str">
        <f t="shared" si="52"/>
        <v>(Miles TM.)</v>
      </c>
      <c r="D67" s="138">
        <f t="shared" ref="D67:E67" si="53">D33</f>
        <v>41.111622999999994</v>
      </c>
      <c r="E67" s="138">
        <f t="shared" si="53"/>
        <v>38.263483999999998</v>
      </c>
      <c r="F67" s="138">
        <f t="shared" si="52"/>
        <v>37.071149999999996</v>
      </c>
      <c r="G67" s="138">
        <f t="shared" si="52"/>
        <v>39.02278900000001</v>
      </c>
      <c r="H67" s="138">
        <f t="shared" si="52"/>
        <v>31.899958000000002</v>
      </c>
      <c r="I67" s="138">
        <f t="shared" si="52"/>
        <v>25.545801000000001</v>
      </c>
      <c r="J67" s="138">
        <f t="shared" si="52"/>
        <v>23.824697999999998</v>
      </c>
      <c r="K67" s="138">
        <f t="shared" si="52"/>
        <v>24.640213999999997</v>
      </c>
      <c r="L67" s="138">
        <f t="shared" si="52"/>
        <v>20.111056000000001</v>
      </c>
      <c r="M67" s="138">
        <f t="shared" ref="M67" si="54">M33</f>
        <v>11.359424000000001</v>
      </c>
      <c r="N67" s="139">
        <f t="shared" si="52"/>
        <v>1.31603</v>
      </c>
      <c r="O67" s="139">
        <f t="shared" si="52"/>
        <v>1.4013199999999999</v>
      </c>
      <c r="P67" s="139">
        <f t="shared" si="52"/>
        <v>1.811407</v>
      </c>
      <c r="Q67" s="139">
        <f t="shared" si="52"/>
        <v>1.7588790000000001</v>
      </c>
      <c r="R67" s="139">
        <f t="shared" si="52"/>
        <v>1.723708</v>
      </c>
      <c r="S67" s="139">
        <f t="shared" si="52"/>
        <v>1.3803160000000001</v>
      </c>
      <c r="T67" s="139">
        <f t="shared" si="52"/>
        <v>1.5880810000000001</v>
      </c>
      <c r="U67" s="139">
        <f t="shared" si="52"/>
        <v>0</v>
      </c>
      <c r="V67" s="139">
        <f t="shared" si="52"/>
        <v>0</v>
      </c>
      <c r="W67" s="139">
        <f t="shared" si="52"/>
        <v>0</v>
      </c>
      <c r="X67" s="139">
        <f t="shared" si="52"/>
        <v>0</v>
      </c>
      <c r="Y67" s="139">
        <f t="shared" si="52"/>
        <v>0</v>
      </c>
      <c r="Z67" s="140">
        <f t="shared" si="52"/>
        <v>11.145932</v>
      </c>
      <c r="AA67" s="140">
        <f t="shared" si="52"/>
        <v>10.979741000000001</v>
      </c>
      <c r="AB67" s="143">
        <f t="shared" si="39"/>
        <v>-1.4910462400093527E-2</v>
      </c>
    </row>
    <row r="68" spans="1:28">
      <c r="A68" s="137" t="s">
        <v>18</v>
      </c>
      <c r="B68" s="137" t="str">
        <f t="shared" ref="B68:Y68" si="55">B37</f>
        <v>Cantidad</v>
      </c>
      <c r="C68" s="137" t="str">
        <f t="shared" si="55"/>
        <v>(Miles TM.)</v>
      </c>
      <c r="D68" s="138">
        <f>D29</f>
        <v>7.1777029999999993</v>
      </c>
      <c r="E68" s="138">
        <f>E29</f>
        <v>6.8411140000000001</v>
      </c>
      <c r="F68" s="138">
        <f>F29</f>
        <v>6.7791249999999996</v>
      </c>
      <c r="G68" s="138">
        <f t="shared" ref="G68:R68" si="56">G29</f>
        <v>7.959607000000001</v>
      </c>
      <c r="H68" s="138">
        <f t="shared" si="56"/>
        <v>9.2557340000000003</v>
      </c>
      <c r="I68" s="138">
        <f t="shared" si="56"/>
        <v>9.7848829999999989</v>
      </c>
      <c r="J68" s="138">
        <f t="shared" si="56"/>
        <v>10.373199999999999</v>
      </c>
      <c r="K68" s="138">
        <f t="shared" si="56"/>
        <v>11.368120999999999</v>
      </c>
      <c r="L68" s="138">
        <f t="shared" si="56"/>
        <v>11.646831000000001</v>
      </c>
      <c r="M68" s="138">
        <f t="shared" ref="M68" si="57">M29</f>
        <v>19.371681000000002</v>
      </c>
      <c r="N68" s="139">
        <f t="shared" si="56"/>
        <v>1.3887149999999999</v>
      </c>
      <c r="O68" s="139">
        <f t="shared" si="56"/>
        <v>0.74816900000000008</v>
      </c>
      <c r="P68" s="139">
        <f t="shared" si="56"/>
        <v>1.2708390000000001</v>
      </c>
      <c r="Q68" s="139">
        <f t="shared" si="56"/>
        <v>1.45044</v>
      </c>
      <c r="R68" s="139">
        <f t="shared" si="56"/>
        <v>1.2173690000000001</v>
      </c>
      <c r="S68" s="139">
        <f t="shared" si="55"/>
        <v>1.7792370160000002</v>
      </c>
      <c r="T68" s="139">
        <f t="shared" si="55"/>
        <v>2.380517652</v>
      </c>
      <c r="U68" s="139">
        <f t="shared" si="55"/>
        <v>0</v>
      </c>
      <c r="V68" s="139">
        <f t="shared" si="55"/>
        <v>0</v>
      </c>
      <c r="W68" s="139">
        <f t="shared" si="55"/>
        <v>0</v>
      </c>
      <c r="X68" s="139">
        <f t="shared" si="55"/>
        <v>0</v>
      </c>
      <c r="Y68" s="139">
        <f t="shared" si="55"/>
        <v>0</v>
      </c>
      <c r="Z68" s="140">
        <f t="shared" ref="Z68:AA68" si="58">Z29</f>
        <v>7.1523719999999997</v>
      </c>
      <c r="AA68" s="140">
        <f t="shared" si="58"/>
        <v>8.2585630000000005</v>
      </c>
      <c r="AB68" s="143">
        <f t="shared" si="39"/>
        <v>0.15466071954870375</v>
      </c>
    </row>
    <row r="69" spans="1:28">
      <c r="A69" s="137" t="s">
        <v>20</v>
      </c>
      <c r="B69" s="137" t="str">
        <f t="shared" ref="B69:AA69" si="59">B37</f>
        <v>Cantidad</v>
      </c>
      <c r="C69" s="137" t="str">
        <f t="shared" si="59"/>
        <v>(Miles TM.)</v>
      </c>
      <c r="D69" s="138">
        <f t="shared" ref="D69:E69" si="60">D37</f>
        <v>16.161707224000001</v>
      </c>
      <c r="E69" s="138">
        <f t="shared" si="60"/>
        <v>18.255964222000003</v>
      </c>
      <c r="F69" s="138">
        <f t="shared" si="59"/>
        <v>12.22908432</v>
      </c>
      <c r="G69" s="138">
        <f t="shared" si="59"/>
        <v>16.693816124000001</v>
      </c>
      <c r="H69" s="138">
        <f t="shared" si="59"/>
        <v>19.451061820000003</v>
      </c>
      <c r="I69" s="138">
        <f t="shared" si="59"/>
        <v>17.877299378000004</v>
      </c>
      <c r="J69" s="138">
        <f t="shared" si="59"/>
        <v>18.448508504000003</v>
      </c>
      <c r="K69" s="138">
        <f t="shared" si="59"/>
        <v>16.477174284000004</v>
      </c>
      <c r="L69" s="138">
        <f t="shared" ref="L69:M69" si="61">L37</f>
        <v>17.754669809999999</v>
      </c>
      <c r="M69" s="138">
        <f t="shared" si="61"/>
        <v>24.406133279999999</v>
      </c>
      <c r="N69" s="139">
        <f t="shared" si="59"/>
        <v>1.5830079720000001</v>
      </c>
      <c r="O69" s="139">
        <f t="shared" si="59"/>
        <v>1.743105474</v>
      </c>
      <c r="P69" s="139">
        <f t="shared" si="59"/>
        <v>1.9565257700000001</v>
      </c>
      <c r="Q69" s="139">
        <f t="shared" si="59"/>
        <v>1.3996478880000001</v>
      </c>
      <c r="R69" s="139">
        <f t="shared" si="59"/>
        <v>1.8504337840000002</v>
      </c>
      <c r="S69" s="139">
        <f t="shared" si="59"/>
        <v>1.7792370160000002</v>
      </c>
      <c r="T69" s="139">
        <f t="shared" si="59"/>
        <v>2.380517652</v>
      </c>
      <c r="U69" s="139">
        <f t="shared" si="59"/>
        <v>0</v>
      </c>
      <c r="V69" s="139">
        <f t="shared" si="59"/>
        <v>0</v>
      </c>
      <c r="W69" s="139">
        <f t="shared" si="59"/>
        <v>0</v>
      </c>
      <c r="X69" s="139">
        <f t="shared" si="59"/>
        <v>0</v>
      </c>
      <c r="Y69" s="139">
        <f t="shared" si="59"/>
        <v>0</v>
      </c>
      <c r="Z69" s="140">
        <f t="shared" si="59"/>
        <v>12.497983176000002</v>
      </c>
      <c r="AA69" s="140">
        <f t="shared" si="59"/>
        <v>12.692475556</v>
      </c>
      <c r="AB69" s="143">
        <f t="shared" si="39"/>
        <v>1.5561901249273813E-2</v>
      </c>
    </row>
    <row r="70" spans="1:28">
      <c r="AB70" s="12"/>
    </row>
    <row r="72" spans="1:28" ht="23.25" customHeight="1">
      <c r="D72" s="475" t="s">
        <v>499</v>
      </c>
      <c r="E72" s="475"/>
      <c r="F72" s="475"/>
      <c r="G72" s="475"/>
      <c r="H72" s="475"/>
      <c r="I72" s="475"/>
      <c r="J72" s="475"/>
      <c r="K72" s="475"/>
      <c r="L72" s="475"/>
      <c r="M72" s="475"/>
      <c r="N72" s="475"/>
      <c r="O72" s="475"/>
      <c r="P72" s="475"/>
      <c r="Q72" s="475"/>
      <c r="R72" s="475"/>
      <c r="S72" s="475"/>
      <c r="T72" s="475"/>
      <c r="U72" s="475"/>
      <c r="V72" s="475"/>
      <c r="W72" s="475"/>
      <c r="X72" s="475"/>
      <c r="Y72" s="475"/>
      <c r="Z72" s="475"/>
      <c r="AA72" s="475"/>
      <c r="AB72" s="475"/>
    </row>
    <row r="73" spans="1:28">
      <c r="O73" s="129"/>
      <c r="P73" s="129"/>
      <c r="Q73" s="129"/>
      <c r="R73" s="162"/>
      <c r="S73" s="129"/>
      <c r="T73" s="162"/>
      <c r="U73" s="162"/>
      <c r="V73" s="162"/>
      <c r="W73" s="162"/>
      <c r="X73" s="129"/>
    </row>
    <row r="74" spans="1:28">
      <c r="D74" s="474" t="s">
        <v>476</v>
      </c>
      <c r="E74" s="474"/>
      <c r="F74" s="474"/>
      <c r="G74" s="474"/>
      <c r="H74" s="474"/>
      <c r="I74" s="474"/>
      <c r="J74" s="474"/>
      <c r="K74" s="474"/>
      <c r="L74" s="474"/>
      <c r="M74" s="474"/>
      <c r="N74" s="474"/>
      <c r="O74" s="474"/>
      <c r="P74" s="474"/>
      <c r="Q74" s="474"/>
      <c r="R74" s="474"/>
      <c r="S74" s="474"/>
      <c r="T74" s="474"/>
      <c r="U74" s="474"/>
      <c r="V74" s="474"/>
      <c r="W74" s="474"/>
      <c r="X74" s="474"/>
      <c r="Y74" s="474"/>
      <c r="Z74" s="474"/>
      <c r="AA74" s="474"/>
      <c r="AB74" s="474"/>
    </row>
    <row r="75" spans="1:28">
      <c r="D75" s="474" t="s">
        <v>477</v>
      </c>
      <c r="E75" s="474"/>
      <c r="F75" s="474"/>
      <c r="G75" s="474"/>
      <c r="H75" s="474"/>
      <c r="I75" s="474"/>
      <c r="J75" s="474"/>
      <c r="K75" s="474"/>
      <c r="L75" s="474"/>
      <c r="M75" s="474"/>
      <c r="N75" s="474"/>
      <c r="O75" s="474"/>
      <c r="P75" s="474"/>
      <c r="Q75" s="474"/>
      <c r="R75" s="474"/>
      <c r="S75" s="474"/>
      <c r="T75" s="474"/>
      <c r="U75" s="474"/>
      <c r="V75" s="474"/>
      <c r="W75" s="474"/>
      <c r="X75" s="474"/>
      <c r="Y75" s="474"/>
      <c r="Z75" s="474"/>
      <c r="AA75" s="474"/>
      <c r="AB75" s="474"/>
    </row>
    <row r="76" spans="1:28">
      <c r="N76" s="129"/>
      <c r="O76" s="129"/>
      <c r="P76" s="129"/>
      <c r="Q76" s="162"/>
      <c r="R76" s="129"/>
      <c r="S76" s="129"/>
      <c r="T76" s="129"/>
      <c r="U76" s="129"/>
      <c r="V76" s="162"/>
      <c r="W76" s="129"/>
    </row>
    <row r="77" spans="1:28">
      <c r="D77" s="474" t="s">
        <v>478</v>
      </c>
      <c r="E77" s="474"/>
      <c r="F77" s="474"/>
      <c r="G77" s="474"/>
      <c r="H77" s="474"/>
      <c r="I77" s="474"/>
      <c r="J77" s="474"/>
      <c r="K77" s="474"/>
      <c r="L77" s="474"/>
      <c r="M77" s="474"/>
      <c r="N77" s="474"/>
      <c r="O77" s="474"/>
      <c r="P77" s="474"/>
      <c r="Q77" s="474"/>
      <c r="R77" s="474"/>
      <c r="S77" s="474"/>
      <c r="T77" s="474"/>
      <c r="U77" s="474"/>
      <c r="V77" s="474"/>
      <c r="W77" s="474"/>
      <c r="X77" s="474"/>
      <c r="Y77" s="474"/>
      <c r="Z77" s="474"/>
      <c r="AA77" s="474"/>
      <c r="AB77" s="474"/>
    </row>
    <row r="78" spans="1:28">
      <c r="N78" s="129"/>
      <c r="O78" s="129"/>
      <c r="P78" s="129"/>
      <c r="Q78" s="162"/>
      <c r="R78" s="129"/>
      <c r="S78" s="129"/>
      <c r="T78" s="129"/>
      <c r="U78" s="129"/>
      <c r="V78" s="162"/>
      <c r="W78" s="129"/>
    </row>
    <row r="79" spans="1:28">
      <c r="L79" s="167"/>
      <c r="N79" s="168"/>
      <c r="O79" s="168"/>
      <c r="P79" s="168"/>
      <c r="Q79" s="169"/>
      <c r="R79" s="168"/>
      <c r="S79" s="168"/>
      <c r="T79" s="129"/>
      <c r="U79" s="129"/>
      <c r="V79" s="162"/>
      <c r="W79" s="129"/>
    </row>
    <row r="80" spans="1:28">
      <c r="L80" s="167"/>
      <c r="N80" s="168"/>
      <c r="O80" s="168"/>
      <c r="P80" s="168"/>
      <c r="Q80" s="169"/>
      <c r="R80" s="168"/>
      <c r="S80" s="168"/>
      <c r="T80" s="129"/>
      <c r="U80" s="129"/>
      <c r="V80" s="162"/>
      <c r="W80" s="129"/>
    </row>
    <row r="81" spans="12:23">
      <c r="L81" s="166"/>
      <c r="N81" s="131"/>
      <c r="O81" s="131"/>
      <c r="P81" s="131"/>
      <c r="Q81" s="174"/>
      <c r="R81" s="131"/>
      <c r="S81" s="131"/>
      <c r="T81" s="131"/>
      <c r="U81" s="131"/>
      <c r="V81" s="162"/>
      <c r="W81" s="129"/>
    </row>
    <row r="82" spans="12:23">
      <c r="N82" s="129"/>
      <c r="O82" s="129"/>
      <c r="P82" s="129"/>
      <c r="Q82" s="162"/>
      <c r="R82" s="129"/>
      <c r="S82" s="129"/>
      <c r="T82" s="129"/>
      <c r="U82" s="129"/>
      <c r="V82" s="162"/>
      <c r="W82" s="129"/>
    </row>
    <row r="83" spans="12:23">
      <c r="N83" s="175"/>
      <c r="O83" s="175"/>
      <c r="P83" s="175"/>
      <c r="Q83" s="175"/>
      <c r="R83" s="175"/>
      <c r="S83" s="175"/>
      <c r="T83" s="175"/>
      <c r="U83" s="175"/>
      <c r="V83" s="175"/>
      <c r="W83" s="175"/>
    </row>
    <row r="88" spans="12:23">
      <c r="M88" s="4"/>
      <c r="N88" s="129"/>
      <c r="O88" s="129"/>
      <c r="P88" s="129"/>
      <c r="Q88" s="173"/>
      <c r="R88" s="129"/>
      <c r="S88" s="173"/>
      <c r="T88" s="173"/>
      <c r="U88" s="173"/>
    </row>
    <row r="89" spans="12:23">
      <c r="M89" s="4"/>
      <c r="N89" s="129"/>
      <c r="O89" s="129"/>
      <c r="P89" s="129"/>
      <c r="Q89" s="173"/>
      <c r="R89" s="129"/>
      <c r="S89" s="173"/>
      <c r="T89" s="173"/>
      <c r="U89" s="173"/>
    </row>
    <row r="90" spans="12:23">
      <c r="M90" s="4"/>
      <c r="N90" s="129"/>
      <c r="O90" s="129"/>
      <c r="P90" s="129"/>
      <c r="Q90" s="173"/>
      <c r="R90" s="129"/>
      <c r="S90" s="173"/>
      <c r="T90" s="173"/>
      <c r="U90" s="173"/>
    </row>
    <row r="91" spans="12:23">
      <c r="M91" s="4"/>
      <c r="N91" s="129"/>
      <c r="O91" s="129"/>
      <c r="P91" s="129"/>
      <c r="Q91" s="173"/>
      <c r="R91" s="129"/>
      <c r="S91" s="173"/>
      <c r="T91" s="173"/>
      <c r="U91" s="173"/>
    </row>
    <row r="92" spans="12:23">
      <c r="M92" s="4"/>
      <c r="N92" s="129"/>
      <c r="O92" s="129"/>
      <c r="P92" s="129"/>
      <c r="Q92" s="173"/>
      <c r="R92" s="129"/>
      <c r="S92" s="173"/>
      <c r="T92" s="173"/>
      <c r="U92" s="173"/>
    </row>
    <row r="93" spans="12:23">
      <c r="M93" s="4"/>
      <c r="N93" s="129"/>
      <c r="O93" s="129"/>
      <c r="P93" s="129"/>
      <c r="Q93" s="173"/>
      <c r="R93" s="129"/>
      <c r="S93" s="173"/>
      <c r="T93" s="173"/>
      <c r="U93" s="173"/>
    </row>
    <row r="94" spans="12:23">
      <c r="N94" s="129"/>
      <c r="O94" s="129"/>
      <c r="P94" s="129"/>
      <c r="Q94" s="173"/>
      <c r="R94" s="129"/>
      <c r="S94" s="173"/>
      <c r="T94" s="173"/>
      <c r="U94" s="173"/>
    </row>
    <row r="95" spans="12:23">
      <c r="N95" s="175"/>
      <c r="O95" s="175"/>
      <c r="P95" s="175"/>
      <c r="Q95" s="175"/>
      <c r="R95" s="175"/>
      <c r="S95" s="175"/>
      <c r="T95" s="175"/>
      <c r="U95" s="175"/>
    </row>
    <row r="103" spans="14:22">
      <c r="N103" s="4" t="s">
        <v>200</v>
      </c>
      <c r="O103" s="4">
        <v>187</v>
      </c>
      <c r="P103" s="4">
        <v>478</v>
      </c>
      <c r="Q103" s="4">
        <v>94</v>
      </c>
      <c r="R103" s="4">
        <v>0.4</v>
      </c>
      <c r="S103" s="4">
        <v>52</v>
      </c>
      <c r="T103" s="4">
        <v>1.3</v>
      </c>
      <c r="U103" s="4">
        <v>1.4</v>
      </c>
      <c r="V103" s="4">
        <v>1.6</v>
      </c>
    </row>
    <row r="104" spans="14:22">
      <c r="N104" s="4" t="s">
        <v>434</v>
      </c>
      <c r="O104" s="4">
        <v>220</v>
      </c>
      <c r="P104" s="4">
        <v>491</v>
      </c>
      <c r="Q104" s="4">
        <v>111</v>
      </c>
      <c r="R104" s="4">
        <v>0.5</v>
      </c>
      <c r="S104" s="4">
        <v>78</v>
      </c>
      <c r="T104" s="4">
        <v>1.4</v>
      </c>
      <c r="U104" s="4">
        <v>0.7</v>
      </c>
      <c r="V104" s="4">
        <v>1.7</v>
      </c>
    </row>
    <row r="105" spans="14:22">
      <c r="N105" s="4" t="s">
        <v>202</v>
      </c>
      <c r="O105" s="4">
        <v>193</v>
      </c>
      <c r="P105" s="4">
        <v>475</v>
      </c>
      <c r="Q105" s="4">
        <v>98</v>
      </c>
      <c r="R105" s="4">
        <v>0.6</v>
      </c>
      <c r="S105" s="4">
        <v>40</v>
      </c>
      <c r="T105" s="4">
        <v>1.8</v>
      </c>
      <c r="U105" s="4">
        <v>1.3</v>
      </c>
      <c r="V105" s="4">
        <v>2</v>
      </c>
    </row>
    <row r="106" spans="14:22">
      <c r="N106" s="4" t="s">
        <v>203</v>
      </c>
      <c r="O106" s="4">
        <v>199</v>
      </c>
      <c r="P106" s="4">
        <v>481</v>
      </c>
      <c r="Q106" s="4">
        <v>71</v>
      </c>
      <c r="R106" s="4">
        <v>0.5</v>
      </c>
      <c r="S106" s="4">
        <v>58</v>
      </c>
      <c r="T106" s="4">
        <v>1.8</v>
      </c>
      <c r="U106" s="4">
        <v>1.5</v>
      </c>
      <c r="V106" s="4">
        <v>1.4</v>
      </c>
    </row>
    <row r="107" spans="14:22">
      <c r="N107" s="4" t="s">
        <v>204</v>
      </c>
      <c r="O107" s="4">
        <v>224</v>
      </c>
      <c r="P107" s="4">
        <v>479</v>
      </c>
      <c r="Q107" s="4">
        <v>126</v>
      </c>
      <c r="R107" s="4">
        <v>0.6</v>
      </c>
      <c r="S107" s="4">
        <v>75</v>
      </c>
      <c r="T107" s="4">
        <v>1.7</v>
      </c>
      <c r="U107" s="4">
        <v>1.2</v>
      </c>
      <c r="V107" s="4">
        <v>1.9</v>
      </c>
    </row>
    <row r="108" spans="14:22">
      <c r="N108" s="4" t="s">
        <v>205</v>
      </c>
      <c r="O108" s="4">
        <v>234</v>
      </c>
      <c r="P108" s="4">
        <v>522</v>
      </c>
      <c r="Q108" s="4">
        <v>105</v>
      </c>
      <c r="R108" s="4">
        <v>0.5</v>
      </c>
      <c r="S108" s="4">
        <v>70</v>
      </c>
      <c r="T108" s="4">
        <v>1.4</v>
      </c>
      <c r="U108" s="4">
        <v>1.7</v>
      </c>
      <c r="V108" s="4">
        <v>1.7</v>
      </c>
    </row>
  </sheetData>
  <mergeCells count="6">
    <mergeCell ref="Z4:AA4"/>
    <mergeCell ref="F4:L4"/>
    <mergeCell ref="D74:AB74"/>
    <mergeCell ref="D75:AB75"/>
    <mergeCell ref="D77:AB77"/>
    <mergeCell ref="D72:AB7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4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0"/>
    <pageSetUpPr fitToPage="1"/>
  </sheetPr>
  <dimension ref="A1:P50"/>
  <sheetViews>
    <sheetView zoomScaleNormal="100" workbookViewId="0">
      <pane xSplit="1" topLeftCell="B1" activePane="topRight" state="frozen"/>
      <selection activeCell="P11" sqref="P11"/>
      <selection pane="topRight"/>
    </sheetView>
  </sheetViews>
  <sheetFormatPr baseColWidth="10" defaultColWidth="28.7109375" defaultRowHeight="12"/>
  <cols>
    <col min="1" max="1" width="28.7109375" style="201"/>
    <col min="2" max="13" width="7.7109375" style="201" customWidth="1"/>
    <col min="14" max="15" width="7.7109375" style="202" customWidth="1"/>
    <col min="16" max="16384" width="28.7109375" style="202"/>
  </cols>
  <sheetData>
    <row r="1" spans="1:15" ht="15">
      <c r="A1" s="233" t="s">
        <v>570</v>
      </c>
    </row>
    <row r="2" spans="1:15" ht="15">
      <c r="A2" s="8" t="s">
        <v>531</v>
      </c>
    </row>
    <row r="4" spans="1:15" ht="14.45" customHeight="1">
      <c r="A4" s="328" t="s">
        <v>58</v>
      </c>
      <c r="B4" s="190">
        <v>2008</v>
      </c>
      <c r="C4" s="190">
        <v>2009</v>
      </c>
      <c r="D4" s="190">
        <v>2010</v>
      </c>
      <c r="E4" s="190">
        <v>2011</v>
      </c>
      <c r="F4" s="190">
        <v>2012</v>
      </c>
      <c r="G4" s="190">
        <v>2013</v>
      </c>
      <c r="H4" s="190">
        <v>2014</v>
      </c>
      <c r="I4" s="190">
        <v>2015</v>
      </c>
      <c r="J4" s="190">
        <v>2016</v>
      </c>
      <c r="K4" s="190">
        <v>2016</v>
      </c>
      <c r="L4" s="190">
        <v>2017</v>
      </c>
      <c r="M4" s="190" t="s">
        <v>28</v>
      </c>
      <c r="N4" s="190" t="s">
        <v>54</v>
      </c>
    </row>
    <row r="5" spans="1:15" s="30" customFormat="1">
      <c r="A5" s="438"/>
      <c r="B5" s="439"/>
      <c r="C5" s="439"/>
      <c r="D5" s="439"/>
      <c r="E5" s="439"/>
      <c r="F5" s="439"/>
      <c r="G5" s="439"/>
      <c r="H5" s="439"/>
      <c r="I5" s="439"/>
      <c r="J5" s="439"/>
      <c r="K5" s="476" t="s">
        <v>424</v>
      </c>
      <c r="L5" s="476"/>
      <c r="M5" s="439"/>
      <c r="N5" s="439"/>
    </row>
    <row r="6" spans="1:15" s="89" customFormat="1">
      <c r="A6" s="277"/>
      <c r="B6" s="278"/>
      <c r="C6" s="278"/>
      <c r="D6" s="278"/>
      <c r="E6" s="278"/>
      <c r="F6" s="278"/>
      <c r="G6" s="278"/>
      <c r="H6" s="278"/>
      <c r="L6" s="278"/>
      <c r="M6" s="278"/>
      <c r="N6" s="278"/>
    </row>
    <row r="7" spans="1:15" s="89" customFormat="1" ht="12.75" thickBot="1">
      <c r="A7" s="207"/>
      <c r="B7" s="278"/>
      <c r="C7" s="278"/>
      <c r="D7" s="278"/>
      <c r="E7" s="278"/>
      <c r="F7" s="278"/>
      <c r="G7" s="278"/>
      <c r="H7" s="278"/>
      <c r="K7" s="279"/>
      <c r="L7" s="280"/>
      <c r="M7" s="278"/>
      <c r="N7" s="278"/>
    </row>
    <row r="8" spans="1:15">
      <c r="H8" s="281"/>
      <c r="K8" s="282"/>
      <c r="L8" s="283"/>
      <c r="M8" s="284"/>
      <c r="N8" s="285"/>
    </row>
    <row r="9" spans="1:15">
      <c r="A9" s="286" t="s">
        <v>261</v>
      </c>
      <c r="B9" s="287">
        <v>18100.9679482994</v>
      </c>
      <c r="C9" s="287">
        <v>16481.813528277929</v>
      </c>
      <c r="D9" s="287">
        <v>21902.831565768924</v>
      </c>
      <c r="E9" s="287">
        <v>27525.674834212732</v>
      </c>
      <c r="F9" s="287">
        <v>27466.673086776646</v>
      </c>
      <c r="G9" s="287">
        <v>23789.445416193055</v>
      </c>
      <c r="H9" s="287">
        <v>20545.413928408008</v>
      </c>
      <c r="I9" s="288">
        <v>18836.319853859721</v>
      </c>
      <c r="J9" s="289">
        <v>21652.039016532108</v>
      </c>
      <c r="K9" s="290">
        <v>11604.940637052503</v>
      </c>
      <c r="L9" s="291">
        <v>14262.263679851545</v>
      </c>
      <c r="M9" s="292">
        <f>L9/K9-1</f>
        <v>0.22898204531220823</v>
      </c>
      <c r="N9" s="293">
        <f>L9/$L$24</f>
        <v>0.59266555679425126</v>
      </c>
    </row>
    <row r="10" spans="1:15">
      <c r="A10" s="286" t="s">
        <v>238</v>
      </c>
      <c r="B10" s="287">
        <v>175.89179999999999</v>
      </c>
      <c r="C10" s="287">
        <v>148.02010000000001</v>
      </c>
      <c r="D10" s="287">
        <v>251.68170000000003</v>
      </c>
      <c r="E10" s="287">
        <v>491.9676</v>
      </c>
      <c r="F10" s="287">
        <v>722.2650000000001</v>
      </c>
      <c r="G10" s="287">
        <v>721.94380000000012</v>
      </c>
      <c r="H10" s="287">
        <v>663.60569999999996</v>
      </c>
      <c r="I10" s="288">
        <v>697.67470000000003</v>
      </c>
      <c r="J10" s="289">
        <v>639.86619999999994</v>
      </c>
      <c r="K10" s="290">
        <v>359.1891</v>
      </c>
      <c r="L10" s="291">
        <v>306.89980000000003</v>
      </c>
      <c r="M10" s="292">
        <f t="shared" ref="M10:M21" si="0">L10/K10-1</f>
        <v>-0.14557596541765871</v>
      </c>
      <c r="N10" s="293">
        <f t="shared" ref="N10:N21" si="1">L10/$L$24</f>
        <v>1.275316071347081E-2</v>
      </c>
    </row>
    <row r="11" spans="1:15">
      <c r="A11" s="286" t="s">
        <v>239</v>
      </c>
      <c r="B11" s="287">
        <v>908.78440000000012</v>
      </c>
      <c r="C11" s="287">
        <v>570.93029999999999</v>
      </c>
      <c r="D11" s="287">
        <v>949.29350000000011</v>
      </c>
      <c r="E11" s="287">
        <v>1129.5879</v>
      </c>
      <c r="F11" s="287">
        <v>1301.0628000000002</v>
      </c>
      <c r="G11" s="287">
        <v>1320.0777</v>
      </c>
      <c r="H11" s="287">
        <v>1148.5262999999998</v>
      </c>
      <c r="I11" s="288">
        <v>1080.2878000000001</v>
      </c>
      <c r="J11" s="289">
        <v>1083.5482999999999</v>
      </c>
      <c r="K11" s="290">
        <v>599.29420000000005</v>
      </c>
      <c r="L11" s="291">
        <v>691.91179999999997</v>
      </c>
      <c r="M11" s="292">
        <f t="shared" si="0"/>
        <v>0.15454446246935127</v>
      </c>
      <c r="N11" s="293">
        <f t="shared" si="1"/>
        <v>2.8752258505697532E-2</v>
      </c>
    </row>
    <row r="12" spans="1:15">
      <c r="A12" s="286" t="s">
        <v>240</v>
      </c>
      <c r="B12" s="287">
        <v>327.77690000000001</v>
      </c>
      <c r="C12" s="287">
        <v>368.9264</v>
      </c>
      <c r="D12" s="287">
        <v>393.05259999999987</v>
      </c>
      <c r="E12" s="287">
        <v>475.91149999999999</v>
      </c>
      <c r="F12" s="287">
        <v>545.32429999999999</v>
      </c>
      <c r="G12" s="287">
        <v>544.48760000000016</v>
      </c>
      <c r="H12" s="287">
        <v>581.29720000000009</v>
      </c>
      <c r="I12" s="288">
        <v>525.20709999999997</v>
      </c>
      <c r="J12" s="289">
        <v>442.02819999999997</v>
      </c>
      <c r="K12" s="290">
        <v>261.76139999999998</v>
      </c>
      <c r="L12" s="291">
        <v>261.03069999999997</v>
      </c>
      <c r="M12" s="292">
        <f t="shared" si="0"/>
        <v>-2.7914734563614374E-3</v>
      </c>
      <c r="N12" s="293">
        <f t="shared" si="1"/>
        <v>1.0847079301615005E-2</v>
      </c>
      <c r="O12" s="294">
        <f>SUM(N9:N12)</f>
        <v>0.64501805531503453</v>
      </c>
    </row>
    <row r="13" spans="1:15">
      <c r="A13" s="295" t="s">
        <v>241</v>
      </c>
      <c r="B13" s="296">
        <v>2681.4368000245331</v>
      </c>
      <c r="C13" s="296">
        <v>1920.8202588002309</v>
      </c>
      <c r="D13" s="296">
        <v>3088.1233844173048</v>
      </c>
      <c r="E13" s="296">
        <v>4567.8024539648541</v>
      </c>
      <c r="F13" s="296">
        <v>4995.5372719897332</v>
      </c>
      <c r="G13" s="296">
        <v>5270.9630859503377</v>
      </c>
      <c r="H13" s="296">
        <v>4562.2725959757954</v>
      </c>
      <c r="I13" s="297">
        <v>2301.9020648507772</v>
      </c>
      <c r="J13" s="298">
        <v>2209.6042506134827</v>
      </c>
      <c r="K13" s="299">
        <v>1023.3598578104179</v>
      </c>
      <c r="L13" s="300">
        <v>1732.472500705597</v>
      </c>
      <c r="M13" s="259">
        <f t="shared" si="0"/>
        <v>0.69292599028888757</v>
      </c>
      <c r="N13" s="301">
        <f t="shared" si="1"/>
        <v>7.1992553377901017E-2</v>
      </c>
      <c r="O13" s="12">
        <f>100%-O12</f>
        <v>0.35498194468496547</v>
      </c>
    </row>
    <row r="14" spans="1:15">
      <c r="A14" s="295" t="s">
        <v>255</v>
      </c>
      <c r="B14" s="296">
        <v>1797.3858471823089</v>
      </c>
      <c r="C14" s="296">
        <v>1683.2136660010215</v>
      </c>
      <c r="D14" s="296">
        <v>1884.2183061226253</v>
      </c>
      <c r="E14" s="296">
        <v>2113.5156486492629</v>
      </c>
      <c r="F14" s="296">
        <v>2311.7126019672733</v>
      </c>
      <c r="G14" s="296">
        <v>1706.6950634617754</v>
      </c>
      <c r="H14" s="296">
        <v>1730.5254660543083</v>
      </c>
      <c r="I14" s="297">
        <v>1449.312460068011</v>
      </c>
      <c r="J14" s="298">
        <v>1266.7486399764689</v>
      </c>
      <c r="K14" s="299">
        <v>779.05938248675363</v>
      </c>
      <c r="L14" s="300">
        <v>1451.8825343988633</v>
      </c>
      <c r="M14" s="259">
        <f t="shared" si="0"/>
        <v>0.86363525943871133</v>
      </c>
      <c r="N14" s="301">
        <f t="shared" si="1"/>
        <v>6.033269261912199E-2</v>
      </c>
    </row>
    <row r="15" spans="1:15">
      <c r="A15" s="295" t="s">
        <v>242</v>
      </c>
      <c r="B15" s="296">
        <v>685.93448714902649</v>
      </c>
      <c r="C15" s="296">
        <v>634.36531445369326</v>
      </c>
      <c r="D15" s="296">
        <v>975.09790797619473</v>
      </c>
      <c r="E15" s="296">
        <v>1689.3502871966998</v>
      </c>
      <c r="F15" s="296">
        <v>1094.8051389253683</v>
      </c>
      <c r="G15" s="296">
        <v>785.88057815767991</v>
      </c>
      <c r="H15" s="296">
        <v>847.43103959854761</v>
      </c>
      <c r="I15" s="297">
        <v>703.8922290231435</v>
      </c>
      <c r="J15" s="298">
        <v>875.63225430814714</v>
      </c>
      <c r="K15" s="299">
        <v>240.35596385060634</v>
      </c>
      <c r="L15" s="300">
        <v>244.4735906799566</v>
      </c>
      <c r="M15" s="259">
        <f t="shared" si="0"/>
        <v>1.7131369504563621E-2</v>
      </c>
      <c r="N15" s="301">
        <f t="shared" si="1"/>
        <v>1.0159051886448821E-2</v>
      </c>
    </row>
    <row r="16" spans="1:15">
      <c r="A16" s="295" t="s">
        <v>243</v>
      </c>
      <c r="B16" s="296">
        <v>1912.6476</v>
      </c>
      <c r="C16" s="296">
        <v>1827.6067999999998</v>
      </c>
      <c r="D16" s="296">
        <v>2202.5515999999998</v>
      </c>
      <c r="E16" s="296">
        <v>2835.5270999999998</v>
      </c>
      <c r="F16" s="296">
        <v>3082.7011000000002</v>
      </c>
      <c r="G16" s="296">
        <v>3444.3696</v>
      </c>
      <c r="H16" s="296">
        <v>4231.3062</v>
      </c>
      <c r="I16" s="297">
        <v>4387.2945000000009</v>
      </c>
      <c r="J16" s="298">
        <v>4667.4306999999999</v>
      </c>
      <c r="K16" s="299">
        <v>2353.7820000000002</v>
      </c>
      <c r="L16" s="300">
        <v>2612.2312999999999</v>
      </c>
      <c r="M16" s="259">
        <f t="shared" si="0"/>
        <v>0.1098017148571957</v>
      </c>
      <c r="N16" s="301">
        <f t="shared" si="1"/>
        <v>0.10855075692346094</v>
      </c>
    </row>
    <row r="17" spans="1:14">
      <c r="A17" s="295" t="s">
        <v>254</v>
      </c>
      <c r="B17" s="296">
        <v>621.93760000000009</v>
      </c>
      <c r="C17" s="296">
        <v>517.92150000000004</v>
      </c>
      <c r="D17" s="296">
        <v>643.65350000000001</v>
      </c>
      <c r="E17" s="296">
        <v>1049.4242000000002</v>
      </c>
      <c r="F17" s="296">
        <v>1016.9302</v>
      </c>
      <c r="G17" s="296">
        <v>1030.2617</v>
      </c>
      <c r="H17" s="296">
        <v>1155.346</v>
      </c>
      <c r="I17" s="297">
        <v>933.53810000000021</v>
      </c>
      <c r="J17" s="298">
        <v>907.48299999999995</v>
      </c>
      <c r="K17" s="299">
        <v>476.36699999999996</v>
      </c>
      <c r="L17" s="300">
        <v>699.97310000000004</v>
      </c>
      <c r="M17" s="259">
        <f t="shared" si="0"/>
        <v>0.46939880386340804</v>
      </c>
      <c r="N17" s="301">
        <f t="shared" si="1"/>
        <v>2.9087244238694111E-2</v>
      </c>
    </row>
    <row r="18" spans="1:14">
      <c r="A18" s="302" t="s">
        <v>244</v>
      </c>
      <c r="B18" s="210">
        <v>2025.8468000000005</v>
      </c>
      <c r="C18" s="210">
        <v>1495.3791999999999</v>
      </c>
      <c r="D18" s="210">
        <v>1560.8283999999999</v>
      </c>
      <c r="E18" s="210">
        <v>1989.8615</v>
      </c>
      <c r="F18" s="210">
        <v>2177.0586000000003</v>
      </c>
      <c r="G18" s="210">
        <v>1927.9707999999998</v>
      </c>
      <c r="H18" s="210">
        <v>1800.1976000000002</v>
      </c>
      <c r="I18" s="297">
        <v>1328.5608999999999</v>
      </c>
      <c r="J18" s="298">
        <v>1195.4779000000001</v>
      </c>
      <c r="K18" s="299">
        <v>689.32069999999999</v>
      </c>
      <c r="L18" s="300">
        <v>701.64589999999998</v>
      </c>
      <c r="M18" s="259">
        <f t="shared" si="0"/>
        <v>1.7880211634439425E-2</v>
      </c>
      <c r="N18" s="301">
        <f t="shared" si="1"/>
        <v>2.9156757113063834E-2</v>
      </c>
    </row>
    <row r="19" spans="1:14">
      <c r="A19" s="302" t="s">
        <v>245</v>
      </c>
      <c r="B19" s="210">
        <v>427.76830000000001</v>
      </c>
      <c r="C19" s="210">
        <v>335.83899999999994</v>
      </c>
      <c r="D19" s="210">
        <v>359.17520000000002</v>
      </c>
      <c r="E19" s="210">
        <v>401.69369999999998</v>
      </c>
      <c r="F19" s="210">
        <v>438.08229999999998</v>
      </c>
      <c r="G19" s="210">
        <v>427.33410000000003</v>
      </c>
      <c r="H19" s="210">
        <v>416.25689999999997</v>
      </c>
      <c r="I19" s="297">
        <v>352.39059999999995</v>
      </c>
      <c r="J19" s="298">
        <v>321.1798</v>
      </c>
      <c r="K19" s="299">
        <v>171.79340000000002</v>
      </c>
      <c r="L19" s="300">
        <v>194.72989999999999</v>
      </c>
      <c r="M19" s="259">
        <f t="shared" si="0"/>
        <v>0.13351211396945373</v>
      </c>
      <c r="N19" s="301">
        <f t="shared" si="1"/>
        <v>8.0919626223871742E-3</v>
      </c>
    </row>
    <row r="20" spans="1:14">
      <c r="A20" s="302" t="s">
        <v>253</v>
      </c>
      <c r="B20" s="210">
        <v>1040.7969000000001</v>
      </c>
      <c r="C20" s="210">
        <v>837.80100000000004</v>
      </c>
      <c r="D20" s="210">
        <v>1228.2731999999999</v>
      </c>
      <c r="E20" s="210">
        <v>1654.8217</v>
      </c>
      <c r="F20" s="210">
        <v>1636.3205999999998</v>
      </c>
      <c r="G20" s="210">
        <v>1510.0326</v>
      </c>
      <c r="H20" s="210">
        <v>1514.9664</v>
      </c>
      <c r="I20" s="297">
        <v>1401.8610999999996</v>
      </c>
      <c r="J20" s="298">
        <v>1333.8604999999998</v>
      </c>
      <c r="K20" s="299">
        <v>783.40559999999994</v>
      </c>
      <c r="L20" s="300">
        <v>756.17699999999991</v>
      </c>
      <c r="M20" s="259">
        <f t="shared" si="0"/>
        <v>-3.4756708402390868E-2</v>
      </c>
      <c r="N20" s="301">
        <f t="shared" si="1"/>
        <v>3.1422786228046465E-2</v>
      </c>
    </row>
    <row r="21" spans="1:14">
      <c r="A21" s="295" t="s">
        <v>23</v>
      </c>
      <c r="B21" s="296">
        <v>311.30424654000001</v>
      </c>
      <c r="C21" s="296">
        <v>247.88257134000003</v>
      </c>
      <c r="D21" s="296">
        <v>364.29995030999999</v>
      </c>
      <c r="E21" s="296">
        <v>450.82314214999997</v>
      </c>
      <c r="F21" s="296">
        <v>622.13367848000007</v>
      </c>
      <c r="G21" s="296">
        <v>381.17453501</v>
      </c>
      <c r="H21" s="296">
        <v>335.53756860000004</v>
      </c>
      <c r="I21" s="297">
        <v>237.42250985999999</v>
      </c>
      <c r="J21" s="298">
        <v>242.61170436</v>
      </c>
      <c r="K21" s="303">
        <v>129.59504980999998</v>
      </c>
      <c r="L21" s="304">
        <v>148.91514907999999</v>
      </c>
      <c r="M21" s="259">
        <f t="shared" si="0"/>
        <v>0.14908053431304147</v>
      </c>
      <c r="N21" s="301">
        <f t="shared" si="1"/>
        <v>6.1881396758411205E-3</v>
      </c>
    </row>
    <row r="22" spans="1:14" ht="12.75" thickBot="1">
      <c r="A22" s="295"/>
      <c r="B22" s="296"/>
      <c r="C22" s="296"/>
      <c r="D22" s="296"/>
      <c r="E22" s="296"/>
      <c r="F22" s="296"/>
      <c r="G22" s="296"/>
      <c r="H22" s="296"/>
      <c r="J22" s="241"/>
      <c r="K22" s="241"/>
      <c r="L22" s="305"/>
      <c r="M22" s="306"/>
      <c r="N22" s="307"/>
    </row>
    <row r="23" spans="1:14">
      <c r="A23" s="295"/>
      <c r="B23" s="204"/>
      <c r="C23" s="204"/>
      <c r="D23" s="204"/>
      <c r="E23" s="204"/>
      <c r="F23" s="204"/>
      <c r="G23" s="204"/>
      <c r="H23" s="204"/>
      <c r="L23" s="204"/>
      <c r="M23" s="204"/>
      <c r="N23" s="12"/>
    </row>
    <row r="24" spans="1:14">
      <c r="A24" s="308" t="s">
        <v>57</v>
      </c>
      <c r="B24" s="309">
        <v>28094.019126088009</v>
      </c>
      <c r="C24" s="309">
        <v>31018.47962919527</v>
      </c>
      <c r="D24" s="309">
        <v>27070.51963887288</v>
      </c>
      <c r="E24" s="309">
        <f t="shared" ref="E24:K24" si="2">SUM(E9:E21)</f>
        <v>46375.961566173552</v>
      </c>
      <c r="F24" s="309">
        <f t="shared" si="2"/>
        <v>47410.606678139018</v>
      </c>
      <c r="G24" s="309">
        <f t="shared" si="2"/>
        <v>42860.636578772857</v>
      </c>
      <c r="H24" s="309">
        <f t="shared" si="2"/>
        <v>39532.682898636653</v>
      </c>
      <c r="I24" s="309">
        <f t="shared" si="2"/>
        <v>34235.663917661652</v>
      </c>
      <c r="J24" s="309">
        <f t="shared" si="2"/>
        <v>36837.510465790205</v>
      </c>
      <c r="K24" s="309">
        <f t="shared" si="2"/>
        <v>19472.224291010276</v>
      </c>
      <c r="L24" s="309">
        <f>SUM(L9:L21)</f>
        <v>24064.60695471596</v>
      </c>
      <c r="M24" s="215">
        <f t="shared" ref="M24:M26" si="3">L24/K24-1</f>
        <v>0.23584273656019072</v>
      </c>
      <c r="N24" s="215">
        <v>1</v>
      </c>
    </row>
    <row r="25" spans="1:14">
      <c r="A25" s="310"/>
      <c r="B25" s="311"/>
      <c r="C25" s="311"/>
      <c r="D25" s="311"/>
      <c r="E25" s="311"/>
      <c r="F25" s="311"/>
      <c r="G25" s="311"/>
      <c r="H25" s="311"/>
      <c r="I25" s="311"/>
      <c r="J25" s="311"/>
      <c r="K25" s="311"/>
      <c r="L25" s="312"/>
      <c r="M25" s="312"/>
    </row>
    <row r="26" spans="1:14">
      <c r="A26" s="308" t="s">
        <v>265</v>
      </c>
      <c r="B26" s="309">
        <f t="shared" ref="B26:J26" si="4">SUM(B9:B12)</f>
        <v>19513.421048299402</v>
      </c>
      <c r="C26" s="309">
        <f t="shared" si="4"/>
        <v>17569.690328277931</v>
      </c>
      <c r="D26" s="309">
        <f t="shared" si="4"/>
        <v>23496.859365768923</v>
      </c>
      <c r="E26" s="309">
        <f t="shared" si="4"/>
        <v>29623.141834212729</v>
      </c>
      <c r="F26" s="309">
        <f t="shared" si="4"/>
        <v>30035.325186776645</v>
      </c>
      <c r="G26" s="309">
        <f t="shared" si="4"/>
        <v>26375.954516193058</v>
      </c>
      <c r="H26" s="309">
        <f t="shared" si="4"/>
        <v>22938.843128408011</v>
      </c>
      <c r="I26" s="309">
        <f t="shared" si="4"/>
        <v>21139.489453859722</v>
      </c>
      <c r="J26" s="309">
        <f t="shared" si="4"/>
        <v>23817.481716532107</v>
      </c>
      <c r="K26" s="309">
        <f>SUM(K9:K12)</f>
        <v>12825.185337052502</v>
      </c>
      <c r="L26" s="309">
        <f>SUM(L9:L12)</f>
        <v>15522.105979851543</v>
      </c>
      <c r="M26" s="215">
        <f t="shared" si="3"/>
        <v>0.21028317111391148</v>
      </c>
      <c r="N26" s="215">
        <f>SUM(N9:N12)</f>
        <v>0.64501805531503453</v>
      </c>
    </row>
    <row r="30" spans="1:14" s="313" customFormat="1"/>
    <row r="32" spans="1:14" ht="31.5" customHeight="1">
      <c r="A32" s="477" t="s">
        <v>648</v>
      </c>
      <c r="B32" s="478"/>
      <c r="C32" s="478"/>
      <c r="D32" s="478"/>
      <c r="E32" s="478"/>
      <c r="F32" s="478"/>
      <c r="G32" s="478"/>
      <c r="H32" s="478"/>
      <c r="I32" s="478"/>
      <c r="J32" s="478"/>
      <c r="K32" s="478"/>
      <c r="L32" s="478"/>
      <c r="M32" s="478"/>
      <c r="N32" s="478"/>
    </row>
    <row r="34" spans="4:16">
      <c r="D34" s="204"/>
      <c r="E34" s="204"/>
      <c r="F34" s="204"/>
      <c r="G34" s="204"/>
      <c r="H34" s="204"/>
      <c r="I34" s="204"/>
      <c r="J34" s="204"/>
      <c r="K34" s="204"/>
      <c r="L34" s="131"/>
      <c r="M34" s="131"/>
      <c r="N34" s="129"/>
      <c r="O34" s="314"/>
      <c r="P34" s="314"/>
    </row>
    <row r="35" spans="4:16">
      <c r="L35" s="131"/>
      <c r="M35" s="131"/>
      <c r="N35" s="129"/>
      <c r="O35" s="314"/>
      <c r="P35" s="314"/>
    </row>
    <row r="36" spans="4:16">
      <c r="G36" s="204"/>
      <c r="H36" s="204"/>
      <c r="I36" s="204"/>
      <c r="J36" s="204"/>
      <c r="K36" s="204"/>
      <c r="L36" s="131"/>
      <c r="M36" s="131"/>
      <c r="N36" s="129"/>
      <c r="O36" s="314"/>
      <c r="P36" s="314"/>
    </row>
    <row r="37" spans="4:16">
      <c r="L37" s="131"/>
      <c r="M37" s="131"/>
      <c r="N37" s="129"/>
      <c r="O37" s="314"/>
      <c r="P37" s="314"/>
    </row>
    <row r="38" spans="4:16">
      <c r="D38" s="204"/>
      <c r="E38" s="204"/>
      <c r="F38" s="204"/>
      <c r="G38" s="204"/>
      <c r="H38" s="204"/>
      <c r="I38" s="204"/>
      <c r="J38" s="204"/>
      <c r="K38" s="204"/>
      <c r="L38" s="131"/>
      <c r="M38" s="131"/>
      <c r="N38" s="129"/>
      <c r="O38" s="314"/>
      <c r="P38" s="314"/>
    </row>
    <row r="39" spans="4:16">
      <c r="D39" s="204"/>
      <c r="E39" s="204"/>
      <c r="F39" s="204"/>
      <c r="G39" s="204"/>
      <c r="H39" s="204"/>
      <c r="I39" s="204"/>
      <c r="J39" s="204"/>
      <c r="K39" s="204"/>
      <c r="L39" s="131"/>
      <c r="M39" s="131"/>
      <c r="N39" s="129"/>
      <c r="O39" s="314"/>
      <c r="P39" s="314"/>
    </row>
    <row r="40" spans="4:16">
      <c r="G40" s="204"/>
      <c r="H40" s="204"/>
      <c r="L40" s="131"/>
      <c r="M40" s="131"/>
      <c r="N40" s="129"/>
      <c r="O40" s="314"/>
      <c r="P40" s="314"/>
    </row>
    <row r="41" spans="4:16">
      <c r="D41" s="204"/>
      <c r="E41" s="204"/>
      <c r="F41" s="204"/>
      <c r="G41" s="204"/>
      <c r="H41" s="204"/>
      <c r="I41" s="204"/>
      <c r="J41" s="204"/>
      <c r="K41" s="204"/>
      <c r="L41" s="131"/>
      <c r="M41" s="131"/>
      <c r="N41" s="129"/>
      <c r="O41" s="314"/>
      <c r="P41" s="314"/>
    </row>
    <row r="42" spans="4:16">
      <c r="G42" s="204"/>
      <c r="H42" s="204"/>
      <c r="I42" s="204"/>
      <c r="J42" s="204"/>
      <c r="L42" s="131"/>
      <c r="M42" s="131"/>
      <c r="N42" s="129"/>
      <c r="O42" s="314"/>
      <c r="P42" s="314"/>
    </row>
    <row r="43" spans="4:16">
      <c r="D43" s="204"/>
      <c r="E43" s="204"/>
      <c r="F43" s="204"/>
      <c r="G43" s="204"/>
      <c r="H43" s="204"/>
      <c r="I43" s="204"/>
      <c r="J43" s="204"/>
      <c r="K43" s="204"/>
      <c r="L43" s="131"/>
      <c r="M43" s="131"/>
      <c r="N43" s="129"/>
      <c r="O43" s="314"/>
      <c r="P43" s="314"/>
    </row>
    <row r="44" spans="4:16">
      <c r="L44" s="131"/>
      <c r="M44" s="131"/>
      <c r="N44" s="129"/>
      <c r="O44" s="314"/>
      <c r="P44" s="314"/>
    </row>
    <row r="45" spans="4:16">
      <c r="D45" s="204"/>
      <c r="F45" s="204"/>
      <c r="G45" s="204"/>
      <c r="H45" s="204"/>
      <c r="I45" s="204"/>
      <c r="J45" s="204"/>
      <c r="K45" s="204"/>
      <c r="L45" s="131"/>
      <c r="M45" s="131"/>
      <c r="N45" s="129"/>
      <c r="O45" s="314"/>
      <c r="P45" s="314"/>
    </row>
    <row r="46" spans="4:16">
      <c r="L46" s="131"/>
      <c r="M46" s="131"/>
      <c r="N46" s="129"/>
      <c r="O46" s="314"/>
      <c r="P46" s="314"/>
    </row>
    <row r="47" spans="4:16">
      <c r="L47" s="131"/>
      <c r="M47" s="131"/>
      <c r="N47" s="129"/>
    </row>
    <row r="48" spans="4:16" ht="100.5" customHeight="1">
      <c r="D48" s="204"/>
      <c r="E48" s="204"/>
      <c r="F48" s="204"/>
      <c r="G48" s="204"/>
      <c r="H48" s="204"/>
      <c r="I48" s="204"/>
      <c r="J48" s="204"/>
      <c r="K48" s="204"/>
      <c r="L48" s="131"/>
      <c r="M48" s="131"/>
      <c r="N48" s="129"/>
      <c r="O48" s="314"/>
      <c r="P48" s="314"/>
    </row>
    <row r="49" spans="1:14">
      <c r="L49" s="131"/>
      <c r="M49" s="131"/>
      <c r="N49" s="129"/>
    </row>
    <row r="50" spans="1:14">
      <c r="A50" s="2" t="s">
        <v>532</v>
      </c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</sheetData>
  <mergeCells count="2">
    <mergeCell ref="K5:L5"/>
    <mergeCell ref="A32:N32"/>
  </mergeCells>
  <pageMargins left="0.7" right="0.7" top="0.75" bottom="0.75" header="0.3" footer="0.3"/>
  <pageSetup paperSize="9" scale="6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26</vt:i4>
      </vt:variant>
    </vt:vector>
  </HeadingPairs>
  <TitlesOfParts>
    <vt:vector size="26" baseType="lpstr">
      <vt:lpstr>02.1 PRODUCCIÓN</vt:lpstr>
      <vt:lpstr>02.2 PRODUCCIÓN EMPRESAS</vt:lpstr>
      <vt:lpstr>02.3 PRODUCCIÓN REGIONES</vt:lpstr>
      <vt:lpstr>02.4 NO METÁLICA</vt:lpstr>
      <vt:lpstr>03 MACRO</vt:lpstr>
      <vt:lpstr>04.1 EXPORT. VALOR</vt:lpstr>
      <vt:lpstr>04.2 EXPORT. VOLUMEN</vt:lpstr>
      <vt:lpstr>03.1 EXPORTACIONES MINERAS</vt:lpstr>
      <vt:lpstr>04.3 PARTICP. EXPORTACIONES</vt:lpstr>
      <vt:lpstr>04.4 PRODUCTOS EXPORTACIONES</vt:lpstr>
      <vt:lpstr>05 PRECIOS</vt:lpstr>
      <vt:lpstr>06.1 INVERSIÓN</vt:lpstr>
      <vt:lpstr>06.2 INVERSIÓN REGIONES</vt:lpstr>
      <vt:lpstr>06.3 INVERSIÓN EMPRESAS</vt:lpstr>
      <vt:lpstr>06.4 INVERSIÓN RUBROS</vt:lpstr>
      <vt:lpstr>07 EMPLEO</vt:lpstr>
      <vt:lpstr>07.3 ACCIDENTES MORTALES</vt:lpstr>
      <vt:lpstr>08.1 TRANSF. REGIONES</vt:lpstr>
      <vt:lpstr>08.2 TRANSF. CANON</vt:lpstr>
      <vt:lpstr>08.3 REGALÍAS MINERAS</vt:lpstr>
      <vt:lpstr>08.4 DER. VIGENCIA PENALIDAD</vt:lpstr>
      <vt:lpstr>08.5 RECAUDACIÓN</vt:lpstr>
      <vt:lpstr>08.5 RECAUDACION TRIB</vt:lpstr>
      <vt:lpstr>09 ACTIVIDAD MINERA</vt:lpstr>
      <vt:lpstr>SALDO IED por SECTOR</vt:lpstr>
      <vt:lpstr>10 CATASTRO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Abanto Leon Carlos</dc:creator>
  <cp:lastModifiedBy>Abanto Leon Carlos</cp:lastModifiedBy>
  <cp:lastPrinted>2016-05-30T15:59:47Z</cp:lastPrinted>
  <dcterms:created xsi:type="dcterms:W3CDTF">2014-07-07T20:10:18Z</dcterms:created>
  <dcterms:modified xsi:type="dcterms:W3CDTF">2017-10-06T13:20:25Z</dcterms:modified>
</cp:coreProperties>
</file>